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1760" windowHeight="9555" activeTab="0"/>
  </bookViews>
  <sheets>
    <sheet name="기본" sheetId="1" r:id="rId1"/>
    <sheet name="비교1" sheetId="2" r:id="rId2"/>
    <sheet name="비교2" sheetId="3" r:id="rId3"/>
    <sheet name="비교3" sheetId="4" r:id="rId4"/>
    <sheet name="비교4" sheetId="5" r:id="rId5"/>
  </sheets>
  <definedNames/>
  <calcPr fullCalcOnLoad="1"/>
</workbook>
</file>

<file path=xl/sharedStrings.xml><?xml version="1.0" encoding="utf-8"?>
<sst xmlns="http://schemas.openxmlformats.org/spreadsheetml/2006/main" count="1389" uniqueCount="153">
  <si>
    <t>무기</t>
  </si>
  <si>
    <t>최소공격력</t>
  </si>
  <si>
    <t>최대공격력</t>
  </si>
  <si>
    <t>공격력최소</t>
  </si>
  <si>
    <t>공격력최대</t>
  </si>
  <si>
    <t>무공최소</t>
  </si>
  <si>
    <t>무공최대</t>
  </si>
  <si>
    <t>혼공</t>
  </si>
  <si>
    <t>마공</t>
  </si>
  <si>
    <t>독공</t>
  </si>
  <si>
    <t>명중</t>
  </si>
  <si>
    <t>독공격력</t>
  </si>
  <si>
    <t>마비공격력</t>
  </si>
  <si>
    <t>일방</t>
  </si>
  <si>
    <t>일방(%)</t>
  </si>
  <si>
    <t>무방</t>
  </si>
  <si>
    <t>무방(%)</t>
  </si>
  <si>
    <t>체력속도(%)</t>
  </si>
  <si>
    <t>기력속도(%)</t>
  </si>
  <si>
    <t>지속시간</t>
  </si>
  <si>
    <t>무타(%)</t>
  </si>
  <si>
    <t>연공치 합계:</t>
  </si>
  <si>
    <t>(기본 30 제외)</t>
  </si>
  <si>
    <t>힘</t>
  </si>
  <si>
    <t>민첩</t>
  </si>
  <si>
    <t>지력</t>
  </si>
  <si>
    <t>레벨</t>
  </si>
  <si>
    <t>최소공격력</t>
  </si>
  <si>
    <t>최대공격력</t>
  </si>
  <si>
    <t>특수약</t>
  </si>
  <si>
    <t>신공</t>
  </si>
  <si>
    <t>힘</t>
  </si>
  <si>
    <t>체력최대치</t>
  </si>
  <si>
    <t>(무인)</t>
  </si>
  <si>
    <t>민첩</t>
  </si>
  <si>
    <t>(엽인)</t>
  </si>
  <si>
    <t>지력</t>
  </si>
  <si>
    <t>(의원)</t>
  </si>
  <si>
    <t>건</t>
  </si>
  <si>
    <t>상단방어력</t>
  </si>
  <si>
    <t>혼방</t>
  </si>
  <si>
    <t>마방</t>
  </si>
  <si>
    <t>독방</t>
  </si>
  <si>
    <t>회피</t>
  </si>
  <si>
    <t>흑룡진천건+4허</t>
  </si>
  <si>
    <t>면</t>
  </si>
  <si>
    <t>용옥면+5허</t>
  </si>
  <si>
    <t>갑</t>
  </si>
  <si>
    <t>중단방어력</t>
  </si>
  <si>
    <t>흑룡진천갑+4대</t>
  </si>
  <si>
    <t>하단방어력</t>
  </si>
  <si>
    <t>화</t>
  </si>
  <si>
    <t>파천화(레어)+4</t>
  </si>
  <si>
    <t>귀걸이</t>
  </si>
  <si>
    <t>흑룡황혼귀걸이+4옥</t>
  </si>
  <si>
    <t>기력최대치</t>
  </si>
  <si>
    <t>이동속도</t>
  </si>
  <si>
    <t>목걸이</t>
  </si>
  <si>
    <t>흑룡태천목걸이(레어)+2</t>
  </si>
  <si>
    <t>반지</t>
  </si>
  <si>
    <t>흑룡염화반지(레어)+4</t>
  </si>
  <si>
    <t>팔찌</t>
  </si>
  <si>
    <t>타격치(%)</t>
  </si>
  <si>
    <t>흑룡승천팔찌(레어)+4</t>
  </si>
  <si>
    <t>꾸미기(건)</t>
  </si>
  <si>
    <t>가한건+5초</t>
  </si>
  <si>
    <t>꾸미기(면)</t>
  </si>
  <si>
    <t>꾸미기(갑)</t>
  </si>
  <si>
    <t>가한복+5초</t>
  </si>
  <si>
    <t>꾸미기(화)</t>
  </si>
  <si>
    <t>가한화+5초</t>
  </si>
  <si>
    <t>세트효과</t>
  </si>
  <si>
    <t>자하신도(레어)+5</t>
  </si>
  <si>
    <t>체력</t>
  </si>
  <si>
    <t>기력</t>
  </si>
  <si>
    <t>무공능력 상승치</t>
  </si>
  <si>
    <t>독공격력</t>
  </si>
  <si>
    <t>지속시간</t>
  </si>
  <si>
    <t>공격력</t>
  </si>
  <si>
    <t>마비공격력</t>
  </si>
  <si>
    <t>혼란공격력</t>
  </si>
  <si>
    <t>무공공격력</t>
  </si>
  <si>
    <t>독방어력</t>
  </si>
  <si>
    <t>명중치</t>
  </si>
  <si>
    <t>무공방어력</t>
  </si>
  <si>
    <t>마비방어력</t>
  </si>
  <si>
    <t>회피치</t>
  </si>
  <si>
    <t>혼란방어력</t>
  </si>
  <si>
    <t>연공치 합계:</t>
  </si>
  <si>
    <t>(기본 30 제외)</t>
  </si>
  <si>
    <t>혼공</t>
  </si>
  <si>
    <t>마공</t>
  </si>
  <si>
    <t>독공</t>
  </si>
  <si>
    <t>명중</t>
  </si>
  <si>
    <t>흑룡낭아비+6확</t>
  </si>
  <si>
    <t>칭호</t>
  </si>
  <si>
    <t>직업</t>
  </si>
  <si>
    <t>세력</t>
  </si>
  <si>
    <t>내상</t>
  </si>
  <si>
    <t>경험치</t>
  </si>
  <si>
    <t>풍</t>
  </si>
  <si>
    <t>수</t>
  </si>
  <si>
    <t>화</t>
  </si>
  <si>
    <t>이름</t>
  </si>
  <si>
    <t>무훈치</t>
  </si>
  <si>
    <t>내공</t>
  </si>
  <si>
    <t>명성치</t>
  </si>
  <si>
    <t>성향치</t>
  </si>
  <si>
    <t>공헌도</t>
  </si>
  <si>
    <t>체력</t>
  </si>
  <si>
    <t>기력</t>
  </si>
  <si>
    <t>공격력</t>
  </si>
  <si>
    <t>무공공격력</t>
  </si>
  <si>
    <t>방어력</t>
  </si>
  <si>
    <t>무공방어력</t>
  </si>
  <si>
    <t>명중치</t>
  </si>
  <si>
    <t>회피치</t>
  </si>
  <si>
    <t>독방어력</t>
  </si>
  <si>
    <t>마비방어력</t>
  </si>
  <si>
    <t>* 위 상태는 오른쪽의 입력 표에서 노란색 부분만 입력하시면 자동으로 계산되어 표시됩니다.</t>
  </si>
  <si>
    <t>이름</t>
  </si>
  <si>
    <t>내공</t>
  </si>
  <si>
    <t>칭호</t>
  </si>
  <si>
    <t>직업</t>
  </si>
  <si>
    <t>명성치</t>
  </si>
  <si>
    <t>무훈치</t>
  </si>
  <si>
    <t>성향치</t>
  </si>
  <si>
    <t>세력</t>
  </si>
  <si>
    <t>공헌도</t>
  </si>
  <si>
    <t>내상</t>
  </si>
  <si>
    <t>경험치</t>
  </si>
  <si>
    <t>방어력</t>
  </si>
  <si>
    <t>풍</t>
  </si>
  <si>
    <t>수</t>
  </si>
  <si>
    <t>일반방어력(상)</t>
  </si>
  <si>
    <t>일반방어력(중)</t>
  </si>
  <si>
    <t>일반방어력(하)</t>
  </si>
  <si>
    <t>* 위 상태는 오른쪽의 입력 표에서 노란색 부분만 입력하시면 자동으로 계산되어 표시됩니다.</t>
  </si>
  <si>
    <t>극화신황검 3염2확</t>
  </si>
  <si>
    <t>타격치(%)</t>
  </si>
  <si>
    <t>치명타(%)</t>
  </si>
  <si>
    <t>발동확률(%)</t>
  </si>
  <si>
    <t>무공공격력 최소</t>
  </si>
  <si>
    <t>무공공격력 최대</t>
  </si>
  <si>
    <t>(치명타 시 :</t>
  </si>
  <si>
    <t>)</t>
  </si>
  <si>
    <t>(치명타 시 :</t>
  </si>
  <si>
    <t>&lt;------ 방어력 계산: 평균</t>
  </si>
  <si>
    <t>&lt;------ 방어력 계산: 평균</t>
  </si>
  <si>
    <t>무공공격력 최소</t>
  </si>
  <si>
    <t>(치명타 시 :</t>
  </si>
  <si>
    <t>)</t>
  </si>
  <si>
    <t>무공공격력 최대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</si>
</sst>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"/>
    <numFmt numFmtId="177" formatCode="[Red]&quot;+&quot;0"/>
    <numFmt numFmtId="178" formatCode="[Red]&quot;+&quot;0&quot;%&quot;"/>
    <numFmt numFmtId="179" formatCode="0&quot;초&quot;"/>
    <numFmt numFmtId="180" formatCode="##&quot;갑&quot;&quot;자&quot;"/>
    <numFmt numFmtId="181" formatCode="##&quot;성&quot;"/>
    <numFmt numFmtId="182" formatCode="\+##%"/>
    <numFmt numFmtId="183" formatCode="\+00%"/>
    <numFmt numFmtId="184" formatCode="\+0%"/>
    <numFmt numFmtId="185" formatCode="&quot;+&quot;0&quot;%&quot;"/>
    <numFmt numFmtId="186" formatCode="&quot;~ &quot;0"/>
    <numFmt numFmtId="187" formatCode="&quot; &quot;0"/>
    <numFmt numFmtId="188" formatCode="&quot;+&quot;0&quot;초&quot;"/>
    <numFmt numFmtId="189" formatCode="&quot;  +&quot;0&quot;%&quot;"/>
  </numFmts>
  <fonts count="51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0"/>
      <color indexed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10"/>
      <name val="돋움"/>
      <family val="3"/>
    </font>
    <font>
      <sz val="10"/>
      <color indexed="22"/>
      <name val="돋움"/>
      <family val="3"/>
    </font>
    <font>
      <sz val="9"/>
      <name val="굴림"/>
      <family val="3"/>
    </font>
    <font>
      <b/>
      <sz val="10"/>
      <color indexed="10"/>
      <name val="돋움"/>
      <family val="3"/>
    </font>
    <font>
      <sz val="10"/>
      <color indexed="53"/>
      <name val="돋움"/>
      <family val="3"/>
    </font>
    <font>
      <b/>
      <sz val="10"/>
      <color indexed="17"/>
      <name val="돋움"/>
      <family val="3"/>
    </font>
    <font>
      <sz val="10"/>
      <color indexed="17"/>
      <name val="돋움"/>
      <family val="3"/>
    </font>
    <font>
      <sz val="10"/>
      <color indexed="11"/>
      <name val="돋움"/>
      <family val="3"/>
    </font>
    <font>
      <sz val="10"/>
      <color indexed="52"/>
      <name val="돋움"/>
      <family val="3"/>
    </font>
    <font>
      <sz val="10"/>
      <color indexed="15"/>
      <name val="돋움"/>
      <family val="3"/>
    </font>
    <font>
      <sz val="10"/>
      <color indexed="2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36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vertical="center"/>
    </xf>
    <xf numFmtId="0" fontId="1" fillId="38" borderId="15" xfId="0" applyFont="1" applyFill="1" applyBorder="1" applyAlignment="1">
      <alignment vertical="center"/>
    </xf>
    <xf numFmtId="0" fontId="1" fillId="39" borderId="13" xfId="0" applyFont="1" applyFill="1" applyBorder="1" applyAlignment="1">
      <alignment horizontal="right" vertical="center"/>
    </xf>
    <xf numFmtId="0" fontId="1" fillId="39" borderId="13" xfId="0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0" fontId="1" fillId="39" borderId="15" xfId="0" applyFont="1" applyFill="1" applyBorder="1" applyAlignment="1">
      <alignment horizontal="right" vertical="center"/>
    </xf>
    <xf numFmtId="0" fontId="1" fillId="39" borderId="15" xfId="0" applyFont="1" applyFill="1" applyBorder="1" applyAlignment="1">
      <alignment vertical="center"/>
    </xf>
    <xf numFmtId="0" fontId="1" fillId="39" borderId="12" xfId="0" applyFont="1" applyFill="1" applyBorder="1" applyAlignment="1">
      <alignment vertical="center"/>
    </xf>
    <xf numFmtId="0" fontId="1" fillId="38" borderId="1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1" fillId="40" borderId="2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79" fontId="1" fillId="33" borderId="15" xfId="0" applyNumberFormat="1" applyFont="1" applyFill="1" applyBorder="1" applyAlignment="1">
      <alignment vertical="center"/>
    </xf>
    <xf numFmtId="177" fontId="1" fillId="33" borderId="31" xfId="0" applyNumberFormat="1" applyFont="1" applyFill="1" applyBorder="1" applyAlignment="1">
      <alignment vertical="center"/>
    </xf>
    <xf numFmtId="177" fontId="1" fillId="33" borderId="32" xfId="0" applyNumberFormat="1" applyFont="1" applyFill="1" applyBorder="1" applyAlignment="1">
      <alignment vertical="center"/>
    </xf>
    <xf numFmtId="177" fontId="1" fillId="33" borderId="33" xfId="0" applyNumberFormat="1" applyFont="1" applyFill="1" applyBorder="1" applyAlignment="1">
      <alignment vertical="center"/>
    </xf>
    <xf numFmtId="0" fontId="1" fillId="39" borderId="21" xfId="0" applyFont="1" applyFill="1" applyBorder="1" applyAlignment="1">
      <alignment horizontal="right" vertical="center"/>
    </xf>
    <xf numFmtId="0" fontId="1" fillId="39" borderId="21" xfId="0" applyFont="1" applyFill="1" applyBorder="1" applyAlignment="1">
      <alignment vertical="center"/>
    </xf>
    <xf numFmtId="0" fontId="1" fillId="39" borderId="16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8" borderId="15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37" borderId="15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3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horizontal="right" vertical="center"/>
    </xf>
    <xf numFmtId="0" fontId="13" fillId="41" borderId="0" xfId="0" applyFont="1" applyFill="1" applyBorder="1" applyAlignment="1">
      <alignment vertical="center"/>
    </xf>
    <xf numFmtId="0" fontId="3" fillId="42" borderId="0" xfId="0" applyFont="1" applyFill="1" applyBorder="1" applyAlignment="1">
      <alignment vertical="center"/>
    </xf>
    <xf numFmtId="0" fontId="3" fillId="43" borderId="0" xfId="0" applyFont="1" applyFill="1" applyBorder="1" applyAlignment="1">
      <alignment horizontal="right" vertical="center"/>
    </xf>
    <xf numFmtId="0" fontId="3" fillId="43" borderId="0" xfId="0" applyFont="1" applyFill="1" applyBorder="1" applyAlignment="1">
      <alignment vertical="center"/>
    </xf>
    <xf numFmtId="0" fontId="14" fillId="41" borderId="0" xfId="0" applyFont="1" applyFill="1" applyBorder="1" applyAlignment="1">
      <alignment vertical="center"/>
    </xf>
    <xf numFmtId="0" fontId="15" fillId="41" borderId="0" xfId="0" applyFont="1" applyFill="1" applyBorder="1" applyAlignment="1">
      <alignment vertical="center"/>
    </xf>
    <xf numFmtId="180" fontId="3" fillId="41" borderId="0" xfId="0" applyNumberFormat="1" applyFont="1" applyFill="1" applyBorder="1" applyAlignment="1">
      <alignment horizontal="right" vertical="center"/>
    </xf>
    <xf numFmtId="181" fontId="3" fillId="41" borderId="0" xfId="0" applyNumberFormat="1" applyFont="1" applyFill="1" applyBorder="1" applyAlignment="1">
      <alignment horizontal="left" vertical="center"/>
    </xf>
    <xf numFmtId="176" fontId="13" fillId="41" borderId="0" xfId="0" applyNumberFormat="1" applyFont="1" applyFill="1" applyBorder="1" applyAlignment="1">
      <alignment horizontal="right" vertical="center"/>
    </xf>
    <xf numFmtId="186" fontId="3" fillId="41" borderId="0" xfId="0" applyNumberFormat="1" applyFont="1" applyFill="1" applyBorder="1" applyAlignment="1">
      <alignment horizontal="left" vertical="center"/>
    </xf>
    <xf numFmtId="0" fontId="3" fillId="41" borderId="0" xfId="0" applyFont="1" applyFill="1" applyBorder="1" applyAlignment="1">
      <alignment horizontal="left" vertical="center"/>
    </xf>
    <xf numFmtId="188" fontId="13" fillId="41" borderId="0" xfId="0" applyNumberFormat="1" applyFont="1" applyFill="1" applyBorder="1" applyAlignment="1">
      <alignment horizontal="left" vertical="center"/>
    </xf>
    <xf numFmtId="0" fontId="1" fillId="41" borderId="0" xfId="0" applyFont="1" applyFill="1" applyBorder="1" applyAlignment="1">
      <alignment vertical="center"/>
    </xf>
    <xf numFmtId="0" fontId="1" fillId="41" borderId="0" xfId="0" applyFont="1" applyFill="1" applyBorder="1" applyAlignment="1">
      <alignment horizontal="right" vertical="center"/>
    </xf>
    <xf numFmtId="0" fontId="3" fillId="44" borderId="0" xfId="0" applyFont="1" applyFill="1" applyBorder="1" applyAlignment="1">
      <alignment vertical="center"/>
    </xf>
    <xf numFmtId="0" fontId="3" fillId="45" borderId="0" xfId="0" applyFont="1" applyFill="1" applyBorder="1" applyAlignment="1">
      <alignment vertical="center"/>
    </xf>
    <xf numFmtId="0" fontId="3" fillId="45" borderId="0" xfId="0" applyFont="1" applyFill="1" applyBorder="1" applyAlignment="1">
      <alignment horizontal="right" vertical="center"/>
    </xf>
    <xf numFmtId="0" fontId="3" fillId="42" borderId="0" xfId="0" applyFont="1" applyFill="1" applyBorder="1" applyAlignment="1">
      <alignment horizontal="right" vertical="center"/>
    </xf>
    <xf numFmtId="0" fontId="3" fillId="44" borderId="0" xfId="0" applyFont="1" applyFill="1" applyBorder="1" applyAlignment="1">
      <alignment horizontal="right" vertical="center"/>
    </xf>
    <xf numFmtId="0" fontId="1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left" vertical="center"/>
    </xf>
    <xf numFmtId="0" fontId="16" fillId="41" borderId="0" xfId="0" applyFont="1" applyFill="1" applyBorder="1" applyAlignment="1">
      <alignment horizontal="center" vertical="center"/>
    </xf>
    <xf numFmtId="189" fontId="16" fillId="43" borderId="0" xfId="0" applyNumberFormat="1" applyFont="1" applyFill="1" applyBorder="1" applyAlignment="1">
      <alignment horizontal="left" vertical="center"/>
    </xf>
    <xf numFmtId="189" fontId="16" fillId="42" borderId="0" xfId="0" applyNumberFormat="1" applyFont="1" applyFill="1" applyBorder="1" applyAlignment="1">
      <alignment horizontal="left" vertical="center"/>
    </xf>
    <xf numFmtId="0" fontId="7" fillId="41" borderId="0" xfId="0" applyFont="1" applyFill="1" applyBorder="1" applyAlignment="1">
      <alignment vertical="center"/>
    </xf>
    <xf numFmtId="0" fontId="7" fillId="41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>
      <alignment horizontal="left" vertical="center"/>
    </xf>
    <xf numFmtId="0" fontId="16" fillId="41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>
      <alignment horizontal="left" vertical="center"/>
    </xf>
    <xf numFmtId="0" fontId="16" fillId="41" borderId="0" xfId="0" applyFont="1" applyFill="1" applyBorder="1" applyAlignment="1">
      <alignment vertical="center"/>
    </xf>
    <xf numFmtId="0" fontId="1" fillId="46" borderId="0" xfId="0" applyFont="1" applyFill="1" applyBorder="1" applyAlignment="1">
      <alignment vertical="center"/>
    </xf>
    <xf numFmtId="0" fontId="1" fillId="46" borderId="0" xfId="0" applyFont="1" applyFill="1" applyBorder="1" applyAlignment="1">
      <alignment horizontal="right" vertical="center"/>
    </xf>
    <xf numFmtId="0" fontId="1" fillId="46" borderId="0" xfId="0" applyFont="1" applyFill="1" applyBorder="1" applyAlignment="1">
      <alignment horizontal="left" vertical="center"/>
    </xf>
    <xf numFmtId="0" fontId="1" fillId="39" borderId="0" xfId="0" applyFont="1" applyFill="1" applyBorder="1" applyAlignment="1">
      <alignment vertical="center"/>
    </xf>
    <xf numFmtId="0" fontId="1" fillId="39" borderId="0" xfId="0" applyFon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left" vertical="center"/>
    </xf>
    <xf numFmtId="0" fontId="1" fillId="47" borderId="0" xfId="0" applyFont="1" applyFill="1" applyBorder="1" applyAlignment="1">
      <alignment vertical="center" wrapText="1"/>
    </xf>
    <xf numFmtId="0" fontId="1" fillId="47" borderId="35" xfId="0" applyFont="1" applyFill="1" applyBorder="1" applyAlignment="1">
      <alignment vertical="center" wrapText="1"/>
    </xf>
    <xf numFmtId="0" fontId="16" fillId="41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/>
    </xf>
    <xf numFmtId="0" fontId="1" fillId="37" borderId="35" xfId="0" applyFont="1" applyFill="1" applyBorder="1" applyAlignment="1">
      <alignment horizontal="left" vertical="center"/>
    </xf>
    <xf numFmtId="0" fontId="11" fillId="35" borderId="36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" fillId="48" borderId="37" xfId="0" applyFont="1" applyFill="1" applyBorder="1" applyAlignment="1">
      <alignment horizontal="center" vertical="center"/>
    </xf>
    <xf numFmtId="0" fontId="1" fillId="48" borderId="22" xfId="0" applyFont="1" applyFill="1" applyBorder="1" applyAlignment="1">
      <alignment horizontal="center" vertical="center"/>
    </xf>
    <xf numFmtId="0" fontId="1" fillId="48" borderId="18" xfId="0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 vertical="center"/>
    </xf>
    <xf numFmtId="0" fontId="1" fillId="50" borderId="38" xfId="0" applyFont="1" applyFill="1" applyBorder="1" applyAlignment="1">
      <alignment horizontal="center" vertical="center"/>
    </xf>
    <xf numFmtId="0" fontId="1" fillId="50" borderId="39" xfId="0" applyFont="1" applyFill="1" applyBorder="1" applyAlignment="1">
      <alignment horizontal="center" vertical="center"/>
    </xf>
    <xf numFmtId="0" fontId="1" fillId="48" borderId="38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49" borderId="22" xfId="0" applyFont="1" applyFill="1" applyBorder="1" applyAlignment="1">
      <alignment horizontal="center" vertical="center"/>
    </xf>
    <xf numFmtId="0" fontId="1" fillId="50" borderId="36" xfId="0" applyFont="1" applyFill="1" applyBorder="1" applyAlignment="1">
      <alignment horizontal="center" vertical="center"/>
    </xf>
    <xf numFmtId="0" fontId="1" fillId="50" borderId="1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zoomScalePageLayoutView="0" workbookViewId="0" topLeftCell="A1">
      <pane xSplit="7" topLeftCell="H1" activePane="topRight" state="frozen"/>
      <selection pane="topLeft" activeCell="A1" sqref="A1"/>
      <selection pane="topRight" activeCell="H10" sqref="H10"/>
    </sheetView>
  </sheetViews>
  <sheetFormatPr defaultColWidth="6.6640625" defaultRowHeight="12" customHeight="1"/>
  <cols>
    <col min="1" max="1" width="5.10546875" style="11" customWidth="1"/>
    <col min="2" max="2" width="3.77734375" style="10" customWidth="1"/>
    <col min="3" max="3" width="4.99609375" style="10" customWidth="1"/>
    <col min="4" max="4" width="4.77734375" style="27" customWidth="1"/>
    <col min="5" max="5" width="8.5546875" style="11" bestFit="1" customWidth="1"/>
    <col min="6" max="6" width="4.88671875" style="10" customWidth="1"/>
    <col min="7" max="7" width="4.88671875" style="11" customWidth="1"/>
    <col min="8" max="8" width="8.10546875" style="11" customWidth="1"/>
    <col min="9" max="9" width="8.88671875" style="10" customWidth="1"/>
    <col min="10" max="10" width="5.21484375" style="11" customWidth="1"/>
    <col min="11" max="11" width="9.4453125" style="10" bestFit="1" customWidth="1"/>
    <col min="12" max="12" width="5.21484375" style="11" customWidth="1"/>
    <col min="13" max="13" width="9.4453125" style="10" bestFit="1" customWidth="1"/>
    <col min="14" max="14" width="5.21484375" style="11" customWidth="1"/>
    <col min="15" max="15" width="9.4453125" style="10" bestFit="1" customWidth="1"/>
    <col min="16" max="16" width="5.21484375" style="11" customWidth="1"/>
    <col min="17" max="17" width="9.10546875" style="10" customWidth="1"/>
    <col min="18" max="18" width="5.21484375" style="11" customWidth="1"/>
    <col min="19" max="19" width="7.10546875" style="10" bestFit="1" customWidth="1"/>
    <col min="20" max="20" width="5.21484375" style="11" customWidth="1"/>
    <col min="21" max="21" width="7.10546875" style="10" bestFit="1" customWidth="1"/>
    <col min="22" max="22" width="5.21484375" style="11" customWidth="1"/>
    <col min="23" max="23" width="7.10546875" style="11" bestFit="1" customWidth="1"/>
    <col min="24" max="28" width="5.21484375" style="11" customWidth="1"/>
    <col min="29" max="16384" width="6.6640625" style="11" customWidth="1"/>
  </cols>
  <sheetData>
    <row r="1" spans="1:27" ht="12" customHeight="1" thickBot="1">
      <c r="A1" s="81"/>
      <c r="B1" s="82"/>
      <c r="C1" s="82"/>
      <c r="D1" s="93"/>
      <c r="E1" s="81"/>
      <c r="F1" s="82"/>
      <c r="G1" s="81"/>
      <c r="H1" s="29" t="s">
        <v>26</v>
      </c>
      <c r="I1" s="8">
        <v>100</v>
      </c>
      <c r="J1" s="47" t="s">
        <v>29</v>
      </c>
      <c r="K1" s="24" t="s">
        <v>30</v>
      </c>
      <c r="W1" s="10"/>
      <c r="Y1" s="10"/>
      <c r="AA1" s="10"/>
    </row>
    <row r="2" spans="1:27" ht="12" customHeight="1">
      <c r="A2" s="83" t="s">
        <v>103</v>
      </c>
      <c r="B2" s="82"/>
      <c r="C2" s="82"/>
      <c r="D2" s="93"/>
      <c r="E2" s="83" t="s">
        <v>105</v>
      </c>
      <c r="F2" s="89">
        <f>INT(I1/10)</f>
        <v>10</v>
      </c>
      <c r="G2" s="90">
        <f>I1-INT(I1/10)*10</f>
        <v>0</v>
      </c>
      <c r="H2" s="28" t="s">
        <v>31</v>
      </c>
      <c r="I2" s="41">
        <v>205</v>
      </c>
      <c r="J2" s="60"/>
      <c r="K2" s="43" t="s">
        <v>32</v>
      </c>
      <c r="L2" s="1">
        <v>305</v>
      </c>
      <c r="M2" s="27" t="s">
        <v>33</v>
      </c>
      <c r="O2" s="10" t="b">
        <v>0</v>
      </c>
      <c r="Q2" s="54"/>
      <c r="R2" s="54"/>
      <c r="W2" s="10"/>
      <c r="Y2" s="10"/>
      <c r="AA2" s="10"/>
    </row>
    <row r="3" spans="1:27" ht="12" customHeight="1">
      <c r="A3" s="83" t="s">
        <v>95</v>
      </c>
      <c r="B3" s="82"/>
      <c r="C3" s="82"/>
      <c r="D3" s="93"/>
      <c r="E3" s="83"/>
      <c r="F3" s="82"/>
      <c r="G3" s="81"/>
      <c r="H3" s="13" t="s">
        <v>34</v>
      </c>
      <c r="I3" s="42">
        <v>130</v>
      </c>
      <c r="J3" s="61"/>
      <c r="K3" s="44" t="s">
        <v>13</v>
      </c>
      <c r="L3" s="2"/>
      <c r="M3" s="27" t="s">
        <v>35</v>
      </c>
      <c r="O3" s="10" t="b">
        <v>0</v>
      </c>
      <c r="Q3" s="54"/>
      <c r="R3" s="54"/>
      <c r="W3" s="10"/>
      <c r="Y3" s="10"/>
      <c r="AA3" s="10"/>
    </row>
    <row r="4" spans="1:27" ht="12" customHeight="1" thickBot="1">
      <c r="A4" s="83" t="s">
        <v>96</v>
      </c>
      <c r="B4" s="82"/>
      <c r="C4" s="82"/>
      <c r="D4" s="93"/>
      <c r="E4" s="83" t="s">
        <v>106</v>
      </c>
      <c r="F4" s="82"/>
      <c r="G4" s="81"/>
      <c r="H4" s="14" t="s">
        <v>36</v>
      </c>
      <c r="I4" s="77">
        <f>D10+30-I2-I3</f>
        <v>555</v>
      </c>
      <c r="J4" s="62"/>
      <c r="K4" s="45" t="s">
        <v>15</v>
      </c>
      <c r="L4" s="3"/>
      <c r="M4" s="27" t="s">
        <v>37</v>
      </c>
      <c r="W4" s="10"/>
      <c r="Y4" s="10"/>
      <c r="AA4" s="10"/>
    </row>
    <row r="5" spans="1:27" ht="12" customHeight="1" thickBot="1">
      <c r="A5" s="83" t="s">
        <v>104</v>
      </c>
      <c r="B5" s="82"/>
      <c r="C5" s="82"/>
      <c r="D5" s="93"/>
      <c r="E5" s="83" t="s">
        <v>107</v>
      </c>
      <c r="F5" s="82"/>
      <c r="G5" s="81"/>
      <c r="H5" s="49"/>
      <c r="I5" s="50"/>
      <c r="J5" s="51"/>
      <c r="K5" s="49"/>
      <c r="L5" s="50"/>
      <c r="M5" s="52"/>
      <c r="N5" s="50"/>
      <c r="O5" s="53"/>
      <c r="P5" s="50"/>
      <c r="Q5" s="53"/>
      <c r="R5" s="50"/>
      <c r="S5" s="53"/>
      <c r="T5" s="50"/>
      <c r="U5" s="53"/>
      <c r="V5" s="50"/>
      <c r="W5" s="53"/>
      <c r="X5" s="50"/>
      <c r="Y5" s="53"/>
      <c r="Z5" s="50"/>
      <c r="AA5" s="10"/>
    </row>
    <row r="6" spans="1:29" ht="12" customHeight="1">
      <c r="A6" s="83" t="s">
        <v>97</v>
      </c>
      <c r="B6" s="82"/>
      <c r="C6" s="82"/>
      <c r="D6" s="93"/>
      <c r="E6" s="83" t="s">
        <v>108</v>
      </c>
      <c r="F6" s="82"/>
      <c r="G6" s="81"/>
      <c r="H6" s="48" t="s">
        <v>38</v>
      </c>
      <c r="I6" s="25" t="s">
        <v>39</v>
      </c>
      <c r="J6" s="46">
        <v>45</v>
      </c>
      <c r="K6" s="25" t="s">
        <v>13</v>
      </c>
      <c r="L6" s="26">
        <v>150</v>
      </c>
      <c r="M6" s="25" t="s">
        <v>14</v>
      </c>
      <c r="N6" s="26"/>
      <c r="O6" s="25" t="s">
        <v>15</v>
      </c>
      <c r="P6" s="26"/>
      <c r="Q6" s="25" t="s">
        <v>16</v>
      </c>
      <c r="R6" s="26">
        <v>8</v>
      </c>
      <c r="S6" s="25" t="s">
        <v>40</v>
      </c>
      <c r="T6" s="26"/>
      <c r="U6" s="25" t="s">
        <v>41</v>
      </c>
      <c r="V6" s="26"/>
      <c r="W6" s="25" t="s">
        <v>42</v>
      </c>
      <c r="X6" s="26"/>
      <c r="Y6" s="25" t="s">
        <v>43</v>
      </c>
      <c r="Z6" s="7"/>
      <c r="AA6" s="78" t="s">
        <v>44</v>
      </c>
      <c r="AB6" s="79"/>
      <c r="AC6" s="79"/>
    </row>
    <row r="7" spans="1:29" ht="12" customHeight="1">
      <c r="A7" s="84" t="s">
        <v>109</v>
      </c>
      <c r="B7" s="100">
        <f>SUM(105,L2,I1*6,D12*3,J12,J14,J16,J18,J24,J26,J28,J30,J33)</f>
        <v>2240</v>
      </c>
      <c r="C7" s="106">
        <f>SUM(L13,L15,L17,N25,N27,N29,N31,L34)</f>
        <v>0</v>
      </c>
      <c r="D7" s="93"/>
      <c r="E7" s="86" t="s">
        <v>110</v>
      </c>
      <c r="F7" s="85">
        <f>SUM(8,I1*4,D14*3,J13,J15,J17,J19,J25,J27,J29,J31,J34)</f>
        <v>2091</v>
      </c>
      <c r="G7" s="105">
        <f>SUM(N13,N15,N17,P25,P27,P29,P31,N34)</f>
        <v>0</v>
      </c>
      <c r="H7" s="15" t="s">
        <v>45</v>
      </c>
      <c r="I7" s="12" t="s">
        <v>39</v>
      </c>
      <c r="J7" s="19">
        <v>51</v>
      </c>
      <c r="K7" s="12" t="s">
        <v>13</v>
      </c>
      <c r="L7" s="4">
        <v>15</v>
      </c>
      <c r="M7" s="12" t="s">
        <v>14</v>
      </c>
      <c r="N7" s="4"/>
      <c r="O7" s="12" t="s">
        <v>15</v>
      </c>
      <c r="P7" s="4">
        <v>40</v>
      </c>
      <c r="Q7" s="12" t="s">
        <v>16</v>
      </c>
      <c r="R7" s="21">
        <v>20</v>
      </c>
      <c r="S7" s="12" t="s">
        <v>40</v>
      </c>
      <c r="T7" s="4"/>
      <c r="U7" s="12" t="s">
        <v>41</v>
      </c>
      <c r="V7" s="4"/>
      <c r="W7" s="12" t="s">
        <v>42</v>
      </c>
      <c r="X7" s="4"/>
      <c r="Y7" s="12" t="s">
        <v>43</v>
      </c>
      <c r="Z7" s="2"/>
      <c r="AA7" s="78" t="s">
        <v>46</v>
      </c>
      <c r="AB7" s="79"/>
      <c r="AC7" s="79"/>
    </row>
    <row r="8" spans="1:29" ht="12" customHeight="1">
      <c r="A8" s="97" t="s">
        <v>98</v>
      </c>
      <c r="B8" s="101"/>
      <c r="C8" s="101"/>
      <c r="D8" s="93"/>
      <c r="E8" s="98" t="s">
        <v>99</v>
      </c>
      <c r="F8" s="99"/>
      <c r="G8" s="98"/>
      <c r="H8" s="137" t="s">
        <v>47</v>
      </c>
      <c r="I8" s="12" t="s">
        <v>48</v>
      </c>
      <c r="J8" s="4">
        <v>110</v>
      </c>
      <c r="K8" s="12" t="s">
        <v>13</v>
      </c>
      <c r="L8" s="4">
        <v>40</v>
      </c>
      <c r="M8" s="12" t="s">
        <v>14</v>
      </c>
      <c r="N8" s="4">
        <v>8</v>
      </c>
      <c r="O8" s="12" t="s">
        <v>15</v>
      </c>
      <c r="P8" s="4">
        <v>120</v>
      </c>
      <c r="Q8" s="12" t="s">
        <v>16</v>
      </c>
      <c r="R8" s="4"/>
      <c r="S8" s="12" t="s">
        <v>40</v>
      </c>
      <c r="T8" s="4"/>
      <c r="U8" s="12" t="s">
        <v>41</v>
      </c>
      <c r="V8" s="4"/>
      <c r="W8" s="12" t="s">
        <v>42</v>
      </c>
      <c r="X8" s="4"/>
      <c r="Y8" s="12" t="s">
        <v>43</v>
      </c>
      <c r="Z8" s="2"/>
      <c r="AA8" s="78" t="s">
        <v>49</v>
      </c>
      <c r="AB8" s="79"/>
      <c r="AC8" s="79"/>
    </row>
    <row r="9" spans="1:29" ht="12" customHeight="1">
      <c r="A9" s="81"/>
      <c r="B9" s="82"/>
      <c r="C9" s="82"/>
      <c r="D9" s="93"/>
      <c r="E9" s="81"/>
      <c r="F9" s="82"/>
      <c r="G9" s="81"/>
      <c r="H9" s="137"/>
      <c r="I9" s="12" t="s">
        <v>50</v>
      </c>
      <c r="J9" s="4">
        <v>35</v>
      </c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/>
      <c r="AA9" s="78"/>
      <c r="AB9" s="79"/>
      <c r="AC9" s="79"/>
    </row>
    <row r="10" spans="1:29" ht="12" customHeight="1" thickBot="1">
      <c r="A10" s="95"/>
      <c r="B10" s="111" t="s">
        <v>21</v>
      </c>
      <c r="C10" s="96"/>
      <c r="D10" s="104">
        <f>SUMPRODUCT(N(ROW(1:64988)&gt;=1),N(ROW(1:64988)&lt;=INT(I1/10)),(3+ROW(1:64988))*10)-4+(INT(I1/10)+4)*(I1-INT(I1/10)*10+1)</f>
        <v>860</v>
      </c>
      <c r="E10" s="112" t="s">
        <v>22</v>
      </c>
      <c r="F10" s="96"/>
      <c r="G10" s="95"/>
      <c r="H10" s="16" t="s">
        <v>51</v>
      </c>
      <c r="I10" s="17" t="s">
        <v>50</v>
      </c>
      <c r="J10" s="20">
        <v>60</v>
      </c>
      <c r="K10" s="17" t="s">
        <v>13</v>
      </c>
      <c r="L10" s="6">
        <v>29</v>
      </c>
      <c r="M10" s="17" t="s">
        <v>14</v>
      </c>
      <c r="N10" s="6">
        <v>18</v>
      </c>
      <c r="O10" s="17" t="s">
        <v>15</v>
      </c>
      <c r="P10" s="6"/>
      <c r="Q10" s="17" t="s">
        <v>16</v>
      </c>
      <c r="R10" s="22">
        <v>8</v>
      </c>
      <c r="S10" s="17" t="s">
        <v>40</v>
      </c>
      <c r="T10" s="6"/>
      <c r="U10" s="17" t="s">
        <v>41</v>
      </c>
      <c r="V10" s="6"/>
      <c r="W10" s="17" t="s">
        <v>42</v>
      </c>
      <c r="X10" s="6"/>
      <c r="Y10" s="17" t="s">
        <v>43</v>
      </c>
      <c r="Z10" s="3"/>
      <c r="AA10" s="78" t="s">
        <v>52</v>
      </c>
      <c r="AB10" s="79"/>
      <c r="AC10" s="79"/>
    </row>
    <row r="11" spans="1:29" ht="12" customHeight="1" thickBot="1">
      <c r="A11" s="95"/>
      <c r="B11" s="96"/>
      <c r="C11" s="96"/>
      <c r="D11" s="102"/>
      <c r="E11" s="95"/>
      <c r="F11" s="96"/>
      <c r="G11" s="95"/>
      <c r="H11" s="55"/>
      <c r="I11" s="56"/>
      <c r="J11" s="57"/>
      <c r="K11" s="56"/>
      <c r="L11" s="58"/>
      <c r="M11" s="56"/>
      <c r="N11" s="58"/>
      <c r="O11" s="56"/>
      <c r="P11" s="58"/>
      <c r="Q11" s="56"/>
      <c r="R11" s="56"/>
      <c r="S11" s="56"/>
      <c r="T11" s="58"/>
      <c r="U11" s="56"/>
      <c r="V11" s="58"/>
      <c r="W11" s="56"/>
      <c r="X11" s="58"/>
      <c r="Y11" s="56"/>
      <c r="Z11" s="58"/>
      <c r="AA11" s="78"/>
      <c r="AB11" s="79"/>
      <c r="AC11" s="79"/>
    </row>
    <row r="12" spans="1:29" ht="12" customHeight="1">
      <c r="A12" s="83" t="s">
        <v>23</v>
      </c>
      <c r="B12" s="82">
        <f>I2</f>
        <v>205</v>
      </c>
      <c r="C12" s="91">
        <f>SUM(J2,R25,R27,R29,R31,R34)</f>
        <v>0</v>
      </c>
      <c r="D12" s="104">
        <f>SUM(I2:J2,R25,R27,R29,R31,R34)</f>
        <v>205</v>
      </c>
      <c r="E12" s="87" t="s">
        <v>111</v>
      </c>
      <c r="F12" s="82">
        <f>INT(SUM(D12,INT(I1/2),L18,J21,L21,L24,L26,L28,L30,J35)*(1+SUM(P18,P21)/100)*(1+SUM(IF(O2=TRUE,3,0),IF(O3=TRUE,3,0))/100))</f>
        <v>576</v>
      </c>
      <c r="G12" s="92">
        <f>INT(SUM(D12,INT(I1/2),L19,J22,L22,L25,L27,L29,L31,J36)*(1+SUM(P18,P21)/100)*(1+SUM(IF(O2=TRUE,3,0),IF(O3=TRUE,3,0))/100))</f>
        <v>715</v>
      </c>
      <c r="H12" s="138" t="s">
        <v>53</v>
      </c>
      <c r="I12" s="25" t="s">
        <v>32</v>
      </c>
      <c r="J12" s="46">
        <v>88</v>
      </c>
      <c r="K12" s="25" t="s">
        <v>13</v>
      </c>
      <c r="L12" s="26">
        <v>30</v>
      </c>
      <c r="M12" s="25" t="s">
        <v>14</v>
      </c>
      <c r="N12" s="26"/>
      <c r="O12" s="25" t="s">
        <v>15</v>
      </c>
      <c r="P12" s="26">
        <v>60</v>
      </c>
      <c r="Q12" s="25" t="s">
        <v>16</v>
      </c>
      <c r="R12" s="26"/>
      <c r="S12" s="25" t="s">
        <v>40</v>
      </c>
      <c r="T12" s="26"/>
      <c r="U12" s="25" t="s">
        <v>41</v>
      </c>
      <c r="V12" s="26"/>
      <c r="W12" s="25" t="s">
        <v>42</v>
      </c>
      <c r="X12" s="26"/>
      <c r="Y12" s="25" t="s">
        <v>43</v>
      </c>
      <c r="Z12" s="7"/>
      <c r="AA12" s="78" t="s">
        <v>54</v>
      </c>
      <c r="AB12" s="79"/>
      <c r="AC12" s="79"/>
    </row>
    <row r="13" spans="1:29" ht="12" customHeight="1">
      <c r="A13" s="83" t="s">
        <v>24</v>
      </c>
      <c r="B13" s="82">
        <f>I3</f>
        <v>130</v>
      </c>
      <c r="C13" s="91">
        <f>SUM(J3,T25,T27,T29,T31,T34)</f>
        <v>0</v>
      </c>
      <c r="D13" s="104">
        <f>SUM(I3:J3,T25,T27,T29,T31,T34)</f>
        <v>130</v>
      </c>
      <c r="E13" s="87" t="s">
        <v>112</v>
      </c>
      <c r="F13" s="82">
        <f>INT(SUM(INT(F12*D23*(1+SUM(R18,R21)/100)),INT(G12*D23*(1+SUM(R18,R21)/100)))/2)+INT(SUM(N18:N19,N21:N22,L35:L36)/2)</f>
        <v>5736</v>
      </c>
      <c r="G13" s="81"/>
      <c r="H13" s="132"/>
      <c r="I13" s="30" t="s">
        <v>55</v>
      </c>
      <c r="J13" s="40"/>
      <c r="K13" s="30" t="s">
        <v>17</v>
      </c>
      <c r="L13" s="32"/>
      <c r="M13" s="30" t="s">
        <v>18</v>
      </c>
      <c r="N13" s="32"/>
      <c r="O13" s="30" t="s">
        <v>56</v>
      </c>
      <c r="P13" s="32"/>
      <c r="Q13" s="34"/>
      <c r="R13" s="35"/>
      <c r="S13" s="34"/>
      <c r="T13" s="35"/>
      <c r="U13" s="34"/>
      <c r="V13" s="35"/>
      <c r="W13" s="34"/>
      <c r="X13" s="35"/>
      <c r="Y13" s="34"/>
      <c r="Z13" s="36"/>
      <c r="AA13" s="78"/>
      <c r="AB13" s="79"/>
      <c r="AC13" s="79"/>
    </row>
    <row r="14" spans="1:29" ht="12" customHeight="1">
      <c r="A14" s="83" t="s">
        <v>25</v>
      </c>
      <c r="B14" s="82">
        <f>I4</f>
        <v>555</v>
      </c>
      <c r="C14" s="91">
        <f>SUM(J4,V25,V27,V29,V31,V34)</f>
        <v>0</v>
      </c>
      <c r="D14" s="104">
        <f>SUM(I4:J4,V25,V27,V29,V31,V34)</f>
        <v>555</v>
      </c>
      <c r="E14" s="87" t="s">
        <v>113</v>
      </c>
      <c r="F14" s="82">
        <f>INT(INT(AVERAGE(D27:D29))*(1+SUM(IF(O2=TRUE,4,0),IF(O3=TRUE,4,0))/100))</f>
        <v>890</v>
      </c>
      <c r="G14" s="81"/>
      <c r="H14" s="132" t="s">
        <v>57</v>
      </c>
      <c r="I14" s="12" t="s">
        <v>32</v>
      </c>
      <c r="J14" s="4">
        <v>116</v>
      </c>
      <c r="K14" s="12" t="s">
        <v>13</v>
      </c>
      <c r="L14" s="4"/>
      <c r="M14" s="12" t="s">
        <v>14</v>
      </c>
      <c r="N14" s="4"/>
      <c r="O14" s="12" t="s">
        <v>15</v>
      </c>
      <c r="P14" s="4"/>
      <c r="Q14" s="12" t="s">
        <v>16</v>
      </c>
      <c r="R14" s="4"/>
      <c r="S14" s="12" t="s">
        <v>40</v>
      </c>
      <c r="T14" s="4">
        <v>22</v>
      </c>
      <c r="U14" s="12" t="s">
        <v>41</v>
      </c>
      <c r="V14" s="4">
        <v>15</v>
      </c>
      <c r="W14" s="12" t="s">
        <v>42</v>
      </c>
      <c r="X14" s="4">
        <v>30</v>
      </c>
      <c r="Y14" s="12" t="s">
        <v>43</v>
      </c>
      <c r="Z14" s="2">
        <v>130</v>
      </c>
      <c r="AA14" s="78" t="s">
        <v>58</v>
      </c>
      <c r="AB14" s="79"/>
      <c r="AC14" s="79"/>
    </row>
    <row r="15" spans="1:29" ht="12" customHeight="1">
      <c r="A15" s="81" t="s">
        <v>100</v>
      </c>
      <c r="B15" s="82"/>
      <c r="C15" s="82"/>
      <c r="D15" s="93"/>
      <c r="E15" s="87" t="s">
        <v>114</v>
      </c>
      <c r="F15" s="82">
        <f>INT(SUM(D13,D14*2,INT(I1/2),L4,P6:P8,P10,P12,P14,P16,R24,R26,R28,R30,P33)*(1+SUM(R6:R8,R10,R12,R14,R16,T24,T26,T28,T30,R33)/100)*(1+SUM(IF(O2=TRUE,4,0),IF(O3=TRUE,4,0))/100))</f>
        <v>2392</v>
      </c>
      <c r="G15" s="81"/>
      <c r="H15" s="132"/>
      <c r="I15" s="30" t="s">
        <v>55</v>
      </c>
      <c r="J15" s="32"/>
      <c r="K15" s="30" t="s">
        <v>17</v>
      </c>
      <c r="L15" s="32"/>
      <c r="M15" s="30" t="s">
        <v>18</v>
      </c>
      <c r="N15" s="32"/>
      <c r="O15" s="30" t="s">
        <v>56</v>
      </c>
      <c r="P15" s="32"/>
      <c r="Q15" s="34"/>
      <c r="R15" s="35"/>
      <c r="S15" s="34"/>
      <c r="T15" s="35"/>
      <c r="U15" s="34"/>
      <c r="V15" s="35"/>
      <c r="W15" s="34"/>
      <c r="X15" s="35"/>
      <c r="Y15" s="34"/>
      <c r="Z15" s="36"/>
      <c r="AA15" s="78"/>
      <c r="AB15" s="79"/>
      <c r="AC15" s="79"/>
    </row>
    <row r="16" spans="1:29" ht="12" customHeight="1">
      <c r="A16" s="81" t="s">
        <v>101</v>
      </c>
      <c r="B16" s="82"/>
      <c r="C16" s="82"/>
      <c r="D16" s="93"/>
      <c r="E16" s="87" t="s">
        <v>115</v>
      </c>
      <c r="F16" s="82">
        <f>D13*2+Z21</f>
        <v>260</v>
      </c>
      <c r="G16" s="81"/>
      <c r="H16" s="132" t="s">
        <v>59</v>
      </c>
      <c r="I16" s="12" t="s">
        <v>32</v>
      </c>
      <c r="J16" s="4">
        <v>150</v>
      </c>
      <c r="K16" s="12" t="s">
        <v>13</v>
      </c>
      <c r="L16" s="4"/>
      <c r="M16" s="12" t="s">
        <v>14</v>
      </c>
      <c r="N16" s="4">
        <v>5</v>
      </c>
      <c r="O16" s="12" t="s">
        <v>15</v>
      </c>
      <c r="P16" s="4"/>
      <c r="Q16" s="12" t="s">
        <v>16</v>
      </c>
      <c r="R16" s="4">
        <v>5</v>
      </c>
      <c r="S16" s="12" t="s">
        <v>40</v>
      </c>
      <c r="T16" s="4"/>
      <c r="U16" s="12" t="s">
        <v>41</v>
      </c>
      <c r="V16" s="4"/>
      <c r="W16" s="12" t="s">
        <v>42</v>
      </c>
      <c r="X16" s="4">
        <v>8</v>
      </c>
      <c r="Y16" s="12" t="s">
        <v>43</v>
      </c>
      <c r="Z16" s="2"/>
      <c r="AA16" s="78" t="s">
        <v>60</v>
      </c>
      <c r="AB16" s="79"/>
      <c r="AC16" s="79"/>
    </row>
    <row r="17" spans="1:29" ht="12" customHeight="1">
      <c r="A17" s="81" t="s">
        <v>102</v>
      </c>
      <c r="B17" s="82"/>
      <c r="C17" s="82"/>
      <c r="D17" s="93"/>
      <c r="E17" s="87" t="s">
        <v>116</v>
      </c>
      <c r="F17" s="82">
        <f>SUM(INT(D13/2),Z6:Z8,Z10,Z12,Z14,Z16,Z18,AB24,AB26,AB28,AB30,Z33)</f>
        <v>195</v>
      </c>
      <c r="G17" s="81"/>
      <c r="H17" s="132"/>
      <c r="I17" s="30" t="s">
        <v>55</v>
      </c>
      <c r="J17" s="32">
        <v>18</v>
      </c>
      <c r="K17" s="30" t="s">
        <v>17</v>
      </c>
      <c r="L17" s="32"/>
      <c r="M17" s="30" t="s">
        <v>18</v>
      </c>
      <c r="N17" s="32"/>
      <c r="O17" s="30" t="s">
        <v>56</v>
      </c>
      <c r="P17" s="32"/>
      <c r="Q17" s="34"/>
      <c r="R17" s="35"/>
      <c r="S17" s="34"/>
      <c r="T17" s="35"/>
      <c r="U17" s="34"/>
      <c r="V17" s="35"/>
      <c r="W17" s="34"/>
      <c r="X17" s="35"/>
      <c r="Y17" s="34"/>
      <c r="Z17" s="36"/>
      <c r="AA17" s="78"/>
      <c r="AB17" s="79"/>
      <c r="AC17" s="79"/>
    </row>
    <row r="18" spans="1:29" ht="12" customHeight="1">
      <c r="A18" s="81"/>
      <c r="B18" s="82"/>
      <c r="C18" s="82"/>
      <c r="D18" s="93"/>
      <c r="E18" s="81"/>
      <c r="F18" s="82"/>
      <c r="G18" s="81"/>
      <c r="H18" s="132" t="s">
        <v>61</v>
      </c>
      <c r="I18" s="12" t="s">
        <v>32</v>
      </c>
      <c r="J18" s="4">
        <v>91</v>
      </c>
      <c r="K18" s="12" t="s">
        <v>27</v>
      </c>
      <c r="L18" s="4">
        <v>50</v>
      </c>
      <c r="M18" s="12" t="s">
        <v>5</v>
      </c>
      <c r="N18" s="4">
        <v>120</v>
      </c>
      <c r="O18" s="12" t="s">
        <v>62</v>
      </c>
      <c r="P18" s="4"/>
      <c r="Q18" s="12" t="s">
        <v>20</v>
      </c>
      <c r="R18" s="4"/>
      <c r="S18" s="12" t="s">
        <v>40</v>
      </c>
      <c r="T18" s="4"/>
      <c r="U18" s="12" t="s">
        <v>41</v>
      </c>
      <c r="V18" s="4"/>
      <c r="W18" s="12" t="s">
        <v>42</v>
      </c>
      <c r="X18" s="4"/>
      <c r="Y18" s="12" t="s">
        <v>43</v>
      </c>
      <c r="Z18" s="2"/>
      <c r="AA18" s="78" t="s">
        <v>63</v>
      </c>
      <c r="AB18" s="79"/>
      <c r="AC18" s="79"/>
    </row>
    <row r="19" spans="1:29" ht="12" customHeight="1" thickBot="1">
      <c r="A19" s="109" t="s">
        <v>11</v>
      </c>
      <c r="B19" s="109"/>
      <c r="C19" s="82">
        <f>X21</f>
        <v>25</v>
      </c>
      <c r="D19" s="94">
        <f>X22</f>
        <v>12</v>
      </c>
      <c r="E19" s="88" t="s">
        <v>117</v>
      </c>
      <c r="F19" s="82">
        <f>SUM(X6:X8,X10,X12,X14,X16,X18,Z24,Z26,Z28,Z30,X33)</f>
        <v>38</v>
      </c>
      <c r="G19" s="81"/>
      <c r="H19" s="133"/>
      <c r="I19" s="31" t="s">
        <v>55</v>
      </c>
      <c r="J19" s="33"/>
      <c r="K19" s="17" t="s">
        <v>28</v>
      </c>
      <c r="L19" s="6">
        <v>50</v>
      </c>
      <c r="M19" s="17" t="s">
        <v>6</v>
      </c>
      <c r="N19" s="6">
        <v>120</v>
      </c>
      <c r="O19" s="31" t="s">
        <v>56</v>
      </c>
      <c r="P19" s="33"/>
      <c r="Q19" s="37"/>
      <c r="R19" s="38"/>
      <c r="S19" s="37"/>
      <c r="T19" s="38"/>
      <c r="U19" s="37"/>
      <c r="V19" s="38"/>
      <c r="W19" s="37"/>
      <c r="X19" s="38"/>
      <c r="Y19" s="37"/>
      <c r="Z19" s="39"/>
      <c r="AA19" s="78"/>
      <c r="AB19" s="79"/>
      <c r="AC19" s="79"/>
    </row>
    <row r="20" spans="1:29" ht="12" customHeight="1" thickBot="1">
      <c r="A20" s="109" t="s">
        <v>12</v>
      </c>
      <c r="B20" s="109"/>
      <c r="C20" s="82">
        <f>V21</f>
        <v>12</v>
      </c>
      <c r="D20" s="94">
        <f>V22</f>
        <v>6</v>
      </c>
      <c r="E20" s="88" t="s">
        <v>118</v>
      </c>
      <c r="F20" s="82">
        <f>SUM(V6:V8,V10,V12,V14,V16,V18,X24,X26,X28,X30,V33)</f>
        <v>15</v>
      </c>
      <c r="G20" s="81"/>
      <c r="H20" s="55"/>
      <c r="I20" s="56"/>
      <c r="J20" s="58"/>
      <c r="K20" s="56"/>
      <c r="L20" s="58"/>
      <c r="M20" s="56"/>
      <c r="N20" s="58"/>
      <c r="O20" s="56"/>
      <c r="P20" s="58"/>
      <c r="Q20" s="56"/>
      <c r="R20" s="58"/>
      <c r="S20" s="56"/>
      <c r="T20" s="58"/>
      <c r="U20" s="56"/>
      <c r="V20" s="58"/>
      <c r="W20" s="56"/>
      <c r="X20" s="58"/>
      <c r="Y20" s="56"/>
      <c r="Z20" s="58"/>
      <c r="AA20" s="78"/>
      <c r="AB20" s="79"/>
      <c r="AC20" s="79"/>
    </row>
    <row r="21" spans="1:29" ht="12" customHeight="1">
      <c r="A21" s="109" t="s">
        <v>80</v>
      </c>
      <c r="B21" s="109"/>
      <c r="C21" s="82">
        <f>T21</f>
        <v>0</v>
      </c>
      <c r="D21" s="94">
        <f>T22</f>
        <v>0</v>
      </c>
      <c r="E21" s="88" t="s">
        <v>87</v>
      </c>
      <c r="F21" s="82">
        <f>SUM(T6:T8,T10,T12,T14,T16,T18,V24,V26,V28,V30,T33)</f>
        <v>22</v>
      </c>
      <c r="G21" s="81"/>
      <c r="H21" s="134" t="s">
        <v>0</v>
      </c>
      <c r="I21" s="25" t="s">
        <v>3</v>
      </c>
      <c r="J21" s="26">
        <v>224</v>
      </c>
      <c r="K21" s="25" t="s">
        <v>1</v>
      </c>
      <c r="L21" s="26"/>
      <c r="M21" s="25" t="s">
        <v>5</v>
      </c>
      <c r="N21" s="26">
        <v>100</v>
      </c>
      <c r="O21" s="25" t="s">
        <v>139</v>
      </c>
      <c r="P21" s="26">
        <v>6</v>
      </c>
      <c r="Q21" s="25" t="s">
        <v>20</v>
      </c>
      <c r="R21" s="26">
        <v>24</v>
      </c>
      <c r="S21" s="25" t="s">
        <v>90</v>
      </c>
      <c r="T21" s="26"/>
      <c r="U21" s="25" t="s">
        <v>91</v>
      </c>
      <c r="V21" s="26">
        <v>12</v>
      </c>
      <c r="W21" s="25" t="s">
        <v>92</v>
      </c>
      <c r="X21" s="26">
        <v>25</v>
      </c>
      <c r="Y21" s="25" t="s">
        <v>93</v>
      </c>
      <c r="Z21" s="7"/>
      <c r="AA21" s="78" t="s">
        <v>94</v>
      </c>
      <c r="AB21" s="79"/>
      <c r="AC21" s="79"/>
    </row>
    <row r="22" spans="1:29" ht="12" customHeight="1" thickBot="1">
      <c r="A22" s="95"/>
      <c r="B22" s="96"/>
      <c r="C22" s="96"/>
      <c r="D22" s="102"/>
      <c r="E22" s="95"/>
      <c r="F22" s="96"/>
      <c r="G22" s="95"/>
      <c r="H22" s="135"/>
      <c r="I22" s="17" t="s">
        <v>4</v>
      </c>
      <c r="J22" s="6">
        <v>355</v>
      </c>
      <c r="K22" s="17" t="s">
        <v>2</v>
      </c>
      <c r="L22" s="6"/>
      <c r="M22" s="17" t="s">
        <v>6</v>
      </c>
      <c r="N22" s="6">
        <v>120</v>
      </c>
      <c r="O22" s="30" t="s">
        <v>140</v>
      </c>
      <c r="P22" s="32"/>
      <c r="Q22" s="30" t="s">
        <v>141</v>
      </c>
      <c r="R22" s="32"/>
      <c r="S22" s="17" t="s">
        <v>77</v>
      </c>
      <c r="T22" s="59"/>
      <c r="U22" s="17" t="s">
        <v>77</v>
      </c>
      <c r="V22" s="59">
        <v>6</v>
      </c>
      <c r="W22" s="17" t="s">
        <v>77</v>
      </c>
      <c r="X22" s="59">
        <v>12</v>
      </c>
      <c r="Y22" s="37"/>
      <c r="Z22" s="39"/>
      <c r="AA22" s="78"/>
      <c r="AB22" s="79"/>
      <c r="AC22" s="79"/>
    </row>
    <row r="23" spans="1:27" ht="12" customHeight="1" thickBot="1">
      <c r="A23" s="107" t="s">
        <v>75</v>
      </c>
      <c r="B23" s="108"/>
      <c r="C23" s="108"/>
      <c r="D23" s="103">
        <f>1+SUM(INT(I1/3),D14)/100</f>
        <v>6.88</v>
      </c>
      <c r="E23" s="112"/>
      <c r="F23" s="110"/>
      <c r="G23" s="112"/>
      <c r="H23" s="49"/>
      <c r="W23" s="10"/>
      <c r="Y23" s="10"/>
      <c r="AA23" s="10"/>
    </row>
    <row r="24" spans="1:30" ht="12" customHeight="1">
      <c r="A24" s="107" t="s">
        <v>142</v>
      </c>
      <c r="B24" s="96"/>
      <c r="C24" s="96"/>
      <c r="D24" s="103">
        <f>INT(F12*D23*(1+SUM(R18,R21)/100))+SUM(N18,N21,L35)</f>
        <v>5133</v>
      </c>
      <c r="E24" s="121" t="s">
        <v>146</v>
      </c>
      <c r="F24" s="83">
        <f>INT(F12*(1+P22/100)*D23*(1+SUM(R18,R21)/100))+SUM(N18,N21,L35)</f>
        <v>5133</v>
      </c>
      <c r="G24" s="111" t="s">
        <v>145</v>
      </c>
      <c r="H24" s="136" t="s">
        <v>64</v>
      </c>
      <c r="I24" s="23" t="s">
        <v>32</v>
      </c>
      <c r="J24" s="18">
        <v>40</v>
      </c>
      <c r="K24" s="23" t="s">
        <v>27</v>
      </c>
      <c r="L24" s="5">
        <v>5</v>
      </c>
      <c r="M24" s="23" t="s">
        <v>13</v>
      </c>
      <c r="N24" s="5">
        <v>30</v>
      </c>
      <c r="O24" s="23" t="s">
        <v>14</v>
      </c>
      <c r="P24" s="5"/>
      <c r="Q24" s="23" t="s">
        <v>15</v>
      </c>
      <c r="R24" s="5">
        <v>25</v>
      </c>
      <c r="S24" s="23" t="s">
        <v>16</v>
      </c>
      <c r="T24" s="5">
        <v>2</v>
      </c>
      <c r="U24" s="23" t="s">
        <v>40</v>
      </c>
      <c r="V24" s="5"/>
      <c r="W24" s="23" t="s">
        <v>41</v>
      </c>
      <c r="X24" s="5"/>
      <c r="Y24" s="23" t="s">
        <v>42</v>
      </c>
      <c r="Z24" s="5"/>
      <c r="AA24" s="23" t="s">
        <v>43</v>
      </c>
      <c r="AB24" s="1"/>
      <c r="AC24" s="78" t="s">
        <v>65</v>
      </c>
      <c r="AD24" s="79"/>
    </row>
    <row r="25" spans="1:30" ht="12" customHeight="1">
      <c r="A25" s="107" t="s">
        <v>143</v>
      </c>
      <c r="B25" s="96"/>
      <c r="C25" s="96"/>
      <c r="D25" s="103">
        <f>INT(G12*D23*(1+SUM(R18,R21)/100))+SUM(N19,N22,L36)</f>
        <v>6339</v>
      </c>
      <c r="E25" s="121" t="s">
        <v>144</v>
      </c>
      <c r="F25" s="83">
        <f>INT(G12*(1+P22/100)*D23*(1+SUM(R18,R21)/100))+SUM(N19,N22,L36)</f>
        <v>6339</v>
      </c>
      <c r="G25" s="111" t="s">
        <v>145</v>
      </c>
      <c r="H25" s="129"/>
      <c r="I25" s="12" t="s">
        <v>55</v>
      </c>
      <c r="J25" s="19"/>
      <c r="K25" s="12" t="s">
        <v>28</v>
      </c>
      <c r="L25" s="4">
        <v>5</v>
      </c>
      <c r="M25" s="12" t="s">
        <v>17</v>
      </c>
      <c r="N25" s="4"/>
      <c r="O25" s="12" t="s">
        <v>18</v>
      </c>
      <c r="P25" s="4"/>
      <c r="Q25" s="30" t="s">
        <v>31</v>
      </c>
      <c r="R25" s="32"/>
      <c r="S25" s="30" t="s">
        <v>34</v>
      </c>
      <c r="T25" s="32"/>
      <c r="U25" s="30" t="s">
        <v>36</v>
      </c>
      <c r="V25" s="32"/>
      <c r="W25" s="34"/>
      <c r="X25" s="35"/>
      <c r="Y25" s="34"/>
      <c r="Z25" s="35"/>
      <c r="AA25" s="34"/>
      <c r="AB25" s="36"/>
      <c r="AC25" s="78"/>
      <c r="AD25" s="79"/>
    </row>
    <row r="26" spans="1:30" ht="12" customHeight="1">
      <c r="A26" s="107"/>
      <c r="B26" s="96"/>
      <c r="C26" s="96"/>
      <c r="D26" s="102"/>
      <c r="E26" s="95"/>
      <c r="F26" s="96"/>
      <c r="G26" s="95"/>
      <c r="H26" s="128" t="s">
        <v>66</v>
      </c>
      <c r="I26" s="12" t="s">
        <v>32</v>
      </c>
      <c r="J26" s="19"/>
      <c r="K26" s="12" t="s">
        <v>27</v>
      </c>
      <c r="L26" s="4"/>
      <c r="M26" s="12" t="s">
        <v>13</v>
      </c>
      <c r="N26" s="4"/>
      <c r="O26" s="12" t="s">
        <v>14</v>
      </c>
      <c r="P26" s="4"/>
      <c r="Q26" s="12" t="s">
        <v>15</v>
      </c>
      <c r="R26" s="4"/>
      <c r="S26" s="12" t="s">
        <v>16</v>
      </c>
      <c r="T26" s="4"/>
      <c r="U26" s="12" t="s">
        <v>40</v>
      </c>
      <c r="V26" s="4"/>
      <c r="W26" s="12" t="s">
        <v>41</v>
      </c>
      <c r="X26" s="4"/>
      <c r="Y26" s="12" t="s">
        <v>42</v>
      </c>
      <c r="Z26" s="4"/>
      <c r="AA26" s="12" t="s">
        <v>43</v>
      </c>
      <c r="AB26" s="2"/>
      <c r="AC26" s="78"/>
      <c r="AD26" s="79"/>
    </row>
    <row r="27" spans="1:30" ht="12" customHeight="1">
      <c r="A27" s="107" t="s">
        <v>134</v>
      </c>
      <c r="B27" s="108"/>
      <c r="C27" s="108"/>
      <c r="D27" s="103">
        <f>INT(SUM(D13,INT(I1/4),SUM(J6:J7),L3,L6:L8,L10,L12,L14,L16,N24,N26,N28,N30,L33)*(1+SUM(N6:N8,N10,N12,N14,N16,P24,P26,P28,P30,N33)/100))</f>
        <v>884</v>
      </c>
      <c r="E27" s="112"/>
      <c r="F27" s="110"/>
      <c r="G27" s="112"/>
      <c r="H27" s="129"/>
      <c r="I27" s="12" t="s">
        <v>55</v>
      </c>
      <c r="J27" s="19"/>
      <c r="K27" s="12" t="s">
        <v>28</v>
      </c>
      <c r="L27" s="4"/>
      <c r="M27" s="12" t="s">
        <v>17</v>
      </c>
      <c r="N27" s="4"/>
      <c r="O27" s="12" t="s">
        <v>18</v>
      </c>
      <c r="P27" s="4"/>
      <c r="Q27" s="30" t="s">
        <v>31</v>
      </c>
      <c r="R27" s="32"/>
      <c r="S27" s="30" t="s">
        <v>34</v>
      </c>
      <c r="T27" s="32"/>
      <c r="U27" s="30" t="s">
        <v>36</v>
      </c>
      <c r="V27" s="32"/>
      <c r="W27" s="34"/>
      <c r="X27" s="35"/>
      <c r="Y27" s="34"/>
      <c r="Z27" s="35"/>
      <c r="AA27" s="34"/>
      <c r="AB27" s="36"/>
      <c r="AC27" s="78"/>
      <c r="AD27" s="79"/>
    </row>
    <row r="28" spans="1:30" ht="12" customHeight="1">
      <c r="A28" s="107" t="s">
        <v>135</v>
      </c>
      <c r="B28" s="108"/>
      <c r="C28" s="108"/>
      <c r="D28" s="103">
        <f>INT(SUM(D13,INT(I1/4),J8,L3,L6:L8,L10,L12,L14,L16,N24,N26,N28,N30,L33)*(1+SUM(N6:N8,N10,N12,N14,N16,P24,P26,P28,P30,N33)/100))</f>
        <v>903</v>
      </c>
      <c r="E28" s="112" t="s">
        <v>148</v>
      </c>
      <c r="F28" s="110"/>
      <c r="G28" s="112"/>
      <c r="H28" s="128" t="s">
        <v>67</v>
      </c>
      <c r="I28" s="12" t="s">
        <v>32</v>
      </c>
      <c r="J28" s="19">
        <v>90</v>
      </c>
      <c r="K28" s="12" t="s">
        <v>27</v>
      </c>
      <c r="L28" s="4">
        <v>5</v>
      </c>
      <c r="M28" s="12" t="s">
        <v>13</v>
      </c>
      <c r="N28" s="4">
        <v>60</v>
      </c>
      <c r="O28" s="12" t="s">
        <v>14</v>
      </c>
      <c r="P28" s="4"/>
      <c r="Q28" s="12" t="s">
        <v>15</v>
      </c>
      <c r="R28" s="4">
        <v>25</v>
      </c>
      <c r="S28" s="12" t="s">
        <v>16</v>
      </c>
      <c r="T28" s="4"/>
      <c r="U28" s="12" t="s">
        <v>40</v>
      </c>
      <c r="V28" s="4"/>
      <c r="W28" s="12" t="s">
        <v>41</v>
      </c>
      <c r="X28" s="4"/>
      <c r="Y28" s="12" t="s">
        <v>42</v>
      </c>
      <c r="Z28" s="4"/>
      <c r="AA28" s="12" t="s">
        <v>43</v>
      </c>
      <c r="AB28" s="2"/>
      <c r="AC28" s="78" t="s">
        <v>68</v>
      </c>
      <c r="AD28" s="79"/>
    </row>
    <row r="29" spans="1:30" ht="12" customHeight="1">
      <c r="A29" s="107" t="s">
        <v>136</v>
      </c>
      <c r="B29" s="108"/>
      <c r="C29" s="108"/>
      <c r="D29" s="103">
        <f>INT(SUM(D13,INT(I1/4),SUM(J9:J10),L3,L6:L8,L10,L12,L14,L16,N24,N26,N28,N30,L33)*(1+SUM(N6:N8,N10,N12,N14,N16,P24,P26,P28,P30,N33)/100))</f>
        <v>883</v>
      </c>
      <c r="E29" s="112"/>
      <c r="F29" s="110"/>
      <c r="G29" s="112"/>
      <c r="H29" s="129"/>
      <c r="I29" s="12" t="s">
        <v>55</v>
      </c>
      <c r="J29" s="19"/>
      <c r="K29" s="12" t="s">
        <v>28</v>
      </c>
      <c r="L29" s="4">
        <v>5</v>
      </c>
      <c r="M29" s="12" t="s">
        <v>17</v>
      </c>
      <c r="N29" s="4"/>
      <c r="O29" s="12" t="s">
        <v>18</v>
      </c>
      <c r="P29" s="4"/>
      <c r="Q29" s="30" t="s">
        <v>31</v>
      </c>
      <c r="R29" s="32"/>
      <c r="S29" s="30" t="s">
        <v>34</v>
      </c>
      <c r="T29" s="32"/>
      <c r="U29" s="30" t="s">
        <v>36</v>
      </c>
      <c r="V29" s="32"/>
      <c r="W29" s="34"/>
      <c r="X29" s="35"/>
      <c r="Y29" s="34"/>
      <c r="Z29" s="35"/>
      <c r="AA29" s="34"/>
      <c r="AB29" s="36"/>
      <c r="AC29" s="78"/>
      <c r="AD29" s="79"/>
    </row>
    <row r="30" spans="1:30" ht="12" customHeight="1">
      <c r="A30" s="119"/>
      <c r="B30" s="119"/>
      <c r="C30" s="119"/>
      <c r="D30" s="119"/>
      <c r="E30" s="119"/>
      <c r="F30" s="119"/>
      <c r="G30" s="120"/>
      <c r="H30" s="130" t="s">
        <v>69</v>
      </c>
      <c r="I30" s="12" t="s">
        <v>32</v>
      </c>
      <c r="J30" s="19">
        <v>40</v>
      </c>
      <c r="K30" s="12" t="s">
        <v>27</v>
      </c>
      <c r="L30" s="4">
        <v>5</v>
      </c>
      <c r="M30" s="12" t="s">
        <v>13</v>
      </c>
      <c r="N30" s="4">
        <v>35</v>
      </c>
      <c r="O30" s="12" t="s">
        <v>14</v>
      </c>
      <c r="P30" s="4"/>
      <c r="Q30" s="12" t="s">
        <v>15</v>
      </c>
      <c r="R30" s="4">
        <v>55</v>
      </c>
      <c r="S30" s="12" t="s">
        <v>16</v>
      </c>
      <c r="T30" s="4"/>
      <c r="U30" s="12" t="s">
        <v>40</v>
      </c>
      <c r="V30" s="4"/>
      <c r="W30" s="12" t="s">
        <v>41</v>
      </c>
      <c r="X30" s="4"/>
      <c r="Y30" s="12" t="s">
        <v>42</v>
      </c>
      <c r="Z30" s="4"/>
      <c r="AA30" s="12" t="s">
        <v>43</v>
      </c>
      <c r="AB30" s="2"/>
      <c r="AC30" s="78" t="s">
        <v>70</v>
      </c>
      <c r="AD30" s="79"/>
    </row>
    <row r="31" spans="1:30" ht="12" customHeight="1" thickBot="1">
      <c r="A31" s="113"/>
      <c r="B31" s="114"/>
      <c r="C31" s="114"/>
      <c r="D31" s="115"/>
      <c r="E31" s="113"/>
      <c r="F31" s="114"/>
      <c r="G31" s="113"/>
      <c r="H31" s="131"/>
      <c r="I31" s="17" t="s">
        <v>55</v>
      </c>
      <c r="J31" s="20"/>
      <c r="K31" s="17" t="s">
        <v>28</v>
      </c>
      <c r="L31" s="6">
        <v>5</v>
      </c>
      <c r="M31" s="17" t="s">
        <v>17</v>
      </c>
      <c r="N31" s="6"/>
      <c r="O31" s="17" t="s">
        <v>18</v>
      </c>
      <c r="P31" s="6"/>
      <c r="Q31" s="31" t="s">
        <v>31</v>
      </c>
      <c r="R31" s="33"/>
      <c r="S31" s="31" t="s">
        <v>34</v>
      </c>
      <c r="T31" s="33"/>
      <c r="U31" s="31" t="s">
        <v>36</v>
      </c>
      <c r="V31" s="33"/>
      <c r="W31" s="37"/>
      <c r="X31" s="38"/>
      <c r="Y31" s="37"/>
      <c r="Z31" s="38"/>
      <c r="AA31" s="37"/>
      <c r="AB31" s="39"/>
      <c r="AC31" s="78"/>
      <c r="AD31" s="79"/>
    </row>
    <row r="32" spans="1:27" ht="12" customHeight="1" thickBot="1">
      <c r="A32" s="113"/>
      <c r="B32" s="114"/>
      <c r="C32" s="114"/>
      <c r="D32" s="115"/>
      <c r="E32" s="113"/>
      <c r="F32" s="114"/>
      <c r="G32" s="113"/>
      <c r="H32" s="9"/>
      <c r="I32" s="11"/>
      <c r="W32" s="10"/>
      <c r="Y32" s="10"/>
      <c r="AA32" s="10"/>
    </row>
    <row r="33" spans="1:29" ht="12" customHeight="1">
      <c r="A33" s="116"/>
      <c r="B33" s="117"/>
      <c r="C33" s="117"/>
      <c r="D33" s="118"/>
      <c r="E33" s="116"/>
      <c r="F33" s="117"/>
      <c r="G33" s="116"/>
      <c r="H33" s="125" t="s">
        <v>71</v>
      </c>
      <c r="I33" s="73" t="s">
        <v>32</v>
      </c>
      <c r="J33" s="66"/>
      <c r="K33" s="73" t="s">
        <v>13</v>
      </c>
      <c r="L33" s="70">
        <v>20</v>
      </c>
      <c r="M33" s="73" t="s">
        <v>14</v>
      </c>
      <c r="N33" s="70">
        <v>3</v>
      </c>
      <c r="O33" s="73" t="s">
        <v>15</v>
      </c>
      <c r="P33" s="70">
        <v>35</v>
      </c>
      <c r="Q33" s="73" t="s">
        <v>16</v>
      </c>
      <c r="R33" s="70">
        <v>2</v>
      </c>
      <c r="S33" s="73" t="s">
        <v>40</v>
      </c>
      <c r="T33" s="70"/>
      <c r="U33" s="73" t="s">
        <v>41</v>
      </c>
      <c r="V33" s="70"/>
      <c r="W33" s="73" t="s">
        <v>42</v>
      </c>
      <c r="X33" s="70"/>
      <c r="Y33" s="73" t="s">
        <v>43</v>
      </c>
      <c r="Z33" s="72"/>
      <c r="AA33" s="80"/>
      <c r="AB33" s="79"/>
      <c r="AC33" s="79"/>
    </row>
    <row r="34" spans="1:29" ht="12" customHeight="1" thickBot="1">
      <c r="A34" s="116"/>
      <c r="B34" s="117"/>
      <c r="C34" s="117"/>
      <c r="D34" s="118"/>
      <c r="E34" s="116"/>
      <c r="F34" s="117"/>
      <c r="G34" s="116"/>
      <c r="H34" s="126"/>
      <c r="I34" s="74" t="s">
        <v>55</v>
      </c>
      <c r="J34" s="67"/>
      <c r="K34" s="76" t="s">
        <v>17</v>
      </c>
      <c r="L34" s="71"/>
      <c r="M34" s="76" t="s">
        <v>18</v>
      </c>
      <c r="N34" s="71"/>
      <c r="O34" s="74" t="s">
        <v>56</v>
      </c>
      <c r="P34" s="69"/>
      <c r="Q34" s="74" t="s">
        <v>31</v>
      </c>
      <c r="R34" s="69"/>
      <c r="S34" s="74" t="s">
        <v>34</v>
      </c>
      <c r="T34" s="69"/>
      <c r="U34" s="74" t="s">
        <v>36</v>
      </c>
      <c r="V34" s="69"/>
      <c r="W34" s="37"/>
      <c r="X34" s="38"/>
      <c r="Y34" s="37"/>
      <c r="Z34" s="39"/>
      <c r="AA34" s="80"/>
      <c r="AB34" s="79"/>
      <c r="AC34" s="79"/>
    </row>
    <row r="35" spans="1:29" ht="12" customHeight="1">
      <c r="A35" s="122" t="s">
        <v>119</v>
      </c>
      <c r="B35" s="123"/>
      <c r="C35" s="123"/>
      <c r="D35" s="123"/>
      <c r="E35" s="123"/>
      <c r="F35" s="123"/>
      <c r="G35" s="124"/>
      <c r="H35" s="126"/>
      <c r="I35" s="75" t="s">
        <v>27</v>
      </c>
      <c r="J35" s="68"/>
      <c r="K35" s="75" t="s">
        <v>5</v>
      </c>
      <c r="L35" s="68"/>
      <c r="M35" s="75" t="s">
        <v>62</v>
      </c>
      <c r="N35" s="68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5"/>
      <c r="AA35" s="80"/>
      <c r="AB35" s="79"/>
      <c r="AC35" s="79"/>
    </row>
    <row r="36" spans="1:29" ht="12" customHeight="1" thickBot="1">
      <c r="A36" s="123"/>
      <c r="B36" s="123"/>
      <c r="C36" s="123"/>
      <c r="D36" s="123"/>
      <c r="E36" s="123"/>
      <c r="F36" s="123"/>
      <c r="G36" s="124"/>
      <c r="H36" s="127"/>
      <c r="I36" s="74" t="s">
        <v>28</v>
      </c>
      <c r="J36" s="69"/>
      <c r="K36" s="74" t="s">
        <v>6</v>
      </c>
      <c r="L36" s="69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9"/>
      <c r="AA36" s="80"/>
      <c r="AB36" s="79"/>
      <c r="AC36" s="79"/>
    </row>
  </sheetData>
  <sheetProtection/>
  <protectedRanges>
    <protectedRange sqref="I1:I4 L30:L36 N30:N35 P30:P34 R30:R34 O2:P3 T6:T34 V6:V34 X6:X33 Z6:Z33 AB24:AB30 AA6:AB22 AC24:AD31 AA33:AB36 R6:R20 P6:P20 N6:N20 L2:L20 J2:J20 J30:J36" name="범위1"/>
    <protectedRange sqref="L23:L29 N23:N29 P23:P29 R23:R29 J23:J29" name="범위1_2"/>
    <protectedRange sqref="J21:J22 L21:L22 N21:N22 P21:P22 R21:R22" name="범위1_1_2"/>
  </protectedRanges>
  <mergeCells count="12">
    <mergeCell ref="H8:H9"/>
    <mergeCell ref="H12:H13"/>
    <mergeCell ref="H14:H15"/>
    <mergeCell ref="H16:H17"/>
    <mergeCell ref="A35:G36"/>
    <mergeCell ref="H33:H36"/>
    <mergeCell ref="H28:H29"/>
    <mergeCell ref="H30:H31"/>
    <mergeCell ref="H26:H27"/>
    <mergeCell ref="H18:H19"/>
    <mergeCell ref="H21:H22"/>
    <mergeCell ref="H24:H2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pane xSplit="7" topLeftCell="H1" activePane="topRight" state="frozen"/>
      <selection pane="topLeft" activeCell="A1" sqref="A1"/>
      <selection pane="topRight" activeCell="I2" sqref="I2"/>
    </sheetView>
  </sheetViews>
  <sheetFormatPr defaultColWidth="6.6640625" defaultRowHeight="12" customHeight="1"/>
  <cols>
    <col min="1" max="1" width="5.10546875" style="11" customWidth="1"/>
    <col min="2" max="2" width="3.77734375" style="10" customWidth="1"/>
    <col min="3" max="3" width="4.99609375" style="10" customWidth="1"/>
    <col min="4" max="4" width="4.77734375" style="27" customWidth="1"/>
    <col min="5" max="5" width="8.5546875" style="11" bestFit="1" customWidth="1"/>
    <col min="6" max="6" width="4.88671875" style="10" customWidth="1"/>
    <col min="7" max="7" width="4.88671875" style="11" customWidth="1"/>
    <col min="8" max="8" width="8.10546875" style="11" customWidth="1"/>
    <col min="9" max="9" width="8.88671875" style="10" customWidth="1"/>
    <col min="10" max="10" width="5.21484375" style="11" customWidth="1"/>
    <col min="11" max="11" width="9.4453125" style="10" bestFit="1" customWidth="1"/>
    <col min="12" max="12" width="5.21484375" style="11" customWidth="1"/>
    <col min="13" max="13" width="9.4453125" style="10" bestFit="1" customWidth="1"/>
    <col min="14" max="14" width="5.21484375" style="11" customWidth="1"/>
    <col min="15" max="15" width="9.4453125" style="10" bestFit="1" customWidth="1"/>
    <col min="16" max="16" width="5.21484375" style="11" customWidth="1"/>
    <col min="17" max="17" width="9.10546875" style="10" customWidth="1"/>
    <col min="18" max="18" width="5.21484375" style="11" customWidth="1"/>
    <col min="19" max="19" width="7.10546875" style="10" bestFit="1" customWidth="1"/>
    <col min="20" max="20" width="5.21484375" style="11" customWidth="1"/>
    <col min="21" max="21" width="7.10546875" style="10" bestFit="1" customWidth="1"/>
    <col min="22" max="22" width="5.21484375" style="11" customWidth="1"/>
    <col min="23" max="23" width="7.10546875" style="11" bestFit="1" customWidth="1"/>
    <col min="24" max="28" width="5.21484375" style="11" customWidth="1"/>
    <col min="29" max="16384" width="6.6640625" style="11" customWidth="1"/>
  </cols>
  <sheetData>
    <row r="1" spans="1:27" ht="12" customHeight="1" thickBot="1">
      <c r="A1" s="81"/>
      <c r="B1" s="82"/>
      <c r="C1" s="82"/>
      <c r="D1" s="93"/>
      <c r="E1" s="81"/>
      <c r="F1" s="82"/>
      <c r="G1" s="81"/>
      <c r="H1" s="29" t="s">
        <v>26</v>
      </c>
      <c r="I1" s="8">
        <v>100</v>
      </c>
      <c r="J1" s="47" t="s">
        <v>29</v>
      </c>
      <c r="K1" s="24" t="s">
        <v>30</v>
      </c>
      <c r="W1" s="10"/>
      <c r="Y1" s="10"/>
      <c r="AA1" s="10"/>
    </row>
    <row r="2" spans="1:27" ht="12" customHeight="1">
      <c r="A2" s="83" t="s">
        <v>120</v>
      </c>
      <c r="B2" s="82"/>
      <c r="C2" s="82"/>
      <c r="D2" s="93"/>
      <c r="E2" s="83" t="s">
        <v>121</v>
      </c>
      <c r="F2" s="89">
        <f>INT(I1/10)</f>
        <v>10</v>
      </c>
      <c r="G2" s="90">
        <f>I1-INT(I1/10)*10</f>
        <v>0</v>
      </c>
      <c r="H2" s="28" t="s">
        <v>31</v>
      </c>
      <c r="I2" s="41">
        <v>205</v>
      </c>
      <c r="J2" s="60">
        <v>15</v>
      </c>
      <c r="K2" s="43" t="s">
        <v>32</v>
      </c>
      <c r="L2" s="1">
        <v>305</v>
      </c>
      <c r="M2" s="27" t="s">
        <v>33</v>
      </c>
      <c r="O2" s="10" t="b">
        <v>0</v>
      </c>
      <c r="Q2" s="54"/>
      <c r="R2" s="54"/>
      <c r="W2" s="10"/>
      <c r="Y2" s="10"/>
      <c r="AA2" s="10"/>
    </row>
    <row r="3" spans="1:27" ht="12" customHeight="1">
      <c r="A3" s="83" t="s">
        <v>122</v>
      </c>
      <c r="B3" s="82"/>
      <c r="C3" s="82"/>
      <c r="D3" s="93"/>
      <c r="E3" s="83"/>
      <c r="F3" s="82"/>
      <c r="G3" s="81"/>
      <c r="H3" s="13" t="s">
        <v>34</v>
      </c>
      <c r="I3" s="42">
        <v>130</v>
      </c>
      <c r="J3" s="61"/>
      <c r="K3" s="44" t="s">
        <v>13</v>
      </c>
      <c r="L3" s="2"/>
      <c r="M3" s="27" t="s">
        <v>35</v>
      </c>
      <c r="O3" s="10" t="b">
        <v>0</v>
      </c>
      <c r="Q3" s="54"/>
      <c r="R3" s="54"/>
      <c r="W3" s="10"/>
      <c r="Y3" s="10"/>
      <c r="AA3" s="10"/>
    </row>
    <row r="4" spans="1:27" ht="12" customHeight="1" thickBot="1">
      <c r="A4" s="83" t="s">
        <v>123</v>
      </c>
      <c r="B4" s="82"/>
      <c r="C4" s="82"/>
      <c r="D4" s="93"/>
      <c r="E4" s="83" t="s">
        <v>124</v>
      </c>
      <c r="F4" s="82"/>
      <c r="G4" s="81"/>
      <c r="H4" s="14" t="s">
        <v>36</v>
      </c>
      <c r="I4" s="77">
        <f>D10+30-I2-I3</f>
        <v>555</v>
      </c>
      <c r="J4" s="62"/>
      <c r="K4" s="45" t="s">
        <v>15</v>
      </c>
      <c r="L4" s="3"/>
      <c r="M4" s="27" t="s">
        <v>37</v>
      </c>
      <c r="W4" s="10"/>
      <c r="Y4" s="10"/>
      <c r="AA4" s="10"/>
    </row>
    <row r="5" spans="1:27" ht="12" customHeight="1" thickBot="1">
      <c r="A5" s="83" t="s">
        <v>125</v>
      </c>
      <c r="B5" s="82"/>
      <c r="C5" s="82"/>
      <c r="D5" s="93"/>
      <c r="E5" s="83" t="s">
        <v>126</v>
      </c>
      <c r="F5" s="82"/>
      <c r="G5" s="81"/>
      <c r="H5" s="49"/>
      <c r="I5" s="50"/>
      <c r="J5" s="51"/>
      <c r="K5" s="49"/>
      <c r="L5" s="50"/>
      <c r="M5" s="52"/>
      <c r="N5" s="50"/>
      <c r="O5" s="53"/>
      <c r="P5" s="50"/>
      <c r="Q5" s="53"/>
      <c r="R5" s="50"/>
      <c r="S5" s="53"/>
      <c r="T5" s="50"/>
      <c r="U5" s="53"/>
      <c r="V5" s="50"/>
      <c r="W5" s="53"/>
      <c r="X5" s="50"/>
      <c r="Y5" s="53"/>
      <c r="Z5" s="50"/>
      <c r="AA5" s="10"/>
    </row>
    <row r="6" spans="1:29" ht="12" customHeight="1">
      <c r="A6" s="83" t="s">
        <v>127</v>
      </c>
      <c r="B6" s="82"/>
      <c r="C6" s="82"/>
      <c r="D6" s="93"/>
      <c r="E6" s="83" t="s">
        <v>128</v>
      </c>
      <c r="F6" s="82"/>
      <c r="G6" s="81"/>
      <c r="H6" s="48" t="s">
        <v>38</v>
      </c>
      <c r="I6" s="25" t="s">
        <v>39</v>
      </c>
      <c r="J6" s="46">
        <v>45</v>
      </c>
      <c r="K6" s="25" t="s">
        <v>13</v>
      </c>
      <c r="L6" s="26">
        <v>150</v>
      </c>
      <c r="M6" s="25" t="s">
        <v>14</v>
      </c>
      <c r="N6" s="26"/>
      <c r="O6" s="25" t="s">
        <v>15</v>
      </c>
      <c r="P6" s="26"/>
      <c r="Q6" s="25" t="s">
        <v>16</v>
      </c>
      <c r="R6" s="26">
        <v>8</v>
      </c>
      <c r="S6" s="25" t="s">
        <v>40</v>
      </c>
      <c r="T6" s="26"/>
      <c r="U6" s="25" t="s">
        <v>41</v>
      </c>
      <c r="V6" s="26"/>
      <c r="W6" s="25" t="s">
        <v>42</v>
      </c>
      <c r="X6" s="26"/>
      <c r="Y6" s="25" t="s">
        <v>43</v>
      </c>
      <c r="Z6" s="7"/>
      <c r="AA6" s="78" t="s">
        <v>44</v>
      </c>
      <c r="AB6" s="79"/>
      <c r="AC6" s="79"/>
    </row>
    <row r="7" spans="1:29" ht="12" customHeight="1">
      <c r="A7" s="84" t="s">
        <v>73</v>
      </c>
      <c r="B7" s="100">
        <f>SUM(105,L2,I1*6,D12*3,J12,J14,J16,J18,J24,J26,J28,J30,J33)</f>
        <v>2285</v>
      </c>
      <c r="C7" s="106">
        <f>SUM(L13,L15,L17,N25,N27,N29,N31,L34)</f>
        <v>0</v>
      </c>
      <c r="D7" s="93"/>
      <c r="E7" s="86" t="s">
        <v>74</v>
      </c>
      <c r="F7" s="85">
        <f>SUM(8,I1*4,D14*3,J13,J15,J17,J19,J25,J27,J29,J31,J34)</f>
        <v>2091</v>
      </c>
      <c r="G7" s="105">
        <f>SUM(N13,N15,N17,P25,P27,P29,P31,N34)</f>
        <v>0</v>
      </c>
      <c r="H7" s="15" t="s">
        <v>45</v>
      </c>
      <c r="I7" s="12" t="s">
        <v>39</v>
      </c>
      <c r="J7" s="19">
        <v>50</v>
      </c>
      <c r="K7" s="12" t="s">
        <v>13</v>
      </c>
      <c r="L7" s="4"/>
      <c r="M7" s="12" t="s">
        <v>14</v>
      </c>
      <c r="N7" s="4"/>
      <c r="O7" s="12" t="s">
        <v>15</v>
      </c>
      <c r="P7" s="4"/>
      <c r="Q7" s="12" t="s">
        <v>16</v>
      </c>
      <c r="R7" s="21">
        <v>18</v>
      </c>
      <c r="S7" s="12" t="s">
        <v>40</v>
      </c>
      <c r="T7" s="4">
        <v>15</v>
      </c>
      <c r="U7" s="12" t="s">
        <v>41</v>
      </c>
      <c r="V7" s="4">
        <v>25</v>
      </c>
      <c r="W7" s="12" t="s">
        <v>42</v>
      </c>
      <c r="X7" s="4"/>
      <c r="Y7" s="12" t="s">
        <v>43</v>
      </c>
      <c r="Z7" s="2"/>
      <c r="AA7" s="78" t="s">
        <v>46</v>
      </c>
      <c r="AB7" s="79"/>
      <c r="AC7" s="79"/>
    </row>
    <row r="8" spans="1:29" ht="12" customHeight="1">
      <c r="A8" s="97" t="s">
        <v>129</v>
      </c>
      <c r="B8" s="101"/>
      <c r="C8" s="101"/>
      <c r="D8" s="93"/>
      <c r="E8" s="98" t="s">
        <v>130</v>
      </c>
      <c r="F8" s="99"/>
      <c r="G8" s="98"/>
      <c r="H8" s="137" t="s">
        <v>47</v>
      </c>
      <c r="I8" s="12" t="s">
        <v>48</v>
      </c>
      <c r="J8" s="4">
        <v>110</v>
      </c>
      <c r="K8" s="12" t="s">
        <v>13</v>
      </c>
      <c r="L8" s="4">
        <v>40</v>
      </c>
      <c r="M8" s="12" t="s">
        <v>14</v>
      </c>
      <c r="N8" s="4">
        <v>8</v>
      </c>
      <c r="O8" s="12" t="s">
        <v>15</v>
      </c>
      <c r="P8" s="4">
        <v>120</v>
      </c>
      <c r="Q8" s="12" t="s">
        <v>16</v>
      </c>
      <c r="R8" s="4"/>
      <c r="S8" s="12" t="s">
        <v>40</v>
      </c>
      <c r="T8" s="4"/>
      <c r="U8" s="12" t="s">
        <v>41</v>
      </c>
      <c r="V8" s="4"/>
      <c r="W8" s="12" t="s">
        <v>42</v>
      </c>
      <c r="X8" s="4"/>
      <c r="Y8" s="12" t="s">
        <v>43</v>
      </c>
      <c r="Z8" s="2"/>
      <c r="AA8" s="78" t="s">
        <v>49</v>
      </c>
      <c r="AB8" s="79"/>
      <c r="AC8" s="79"/>
    </row>
    <row r="9" spans="1:29" ht="12" customHeight="1">
      <c r="A9" s="81"/>
      <c r="B9" s="82"/>
      <c r="C9" s="82"/>
      <c r="D9" s="93"/>
      <c r="E9" s="81"/>
      <c r="F9" s="82"/>
      <c r="G9" s="81"/>
      <c r="H9" s="137"/>
      <c r="I9" s="12" t="s">
        <v>50</v>
      </c>
      <c r="J9" s="4">
        <v>35</v>
      </c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/>
      <c r="AA9" s="78"/>
      <c r="AB9" s="79"/>
      <c r="AC9" s="79"/>
    </row>
    <row r="10" spans="1:29" ht="12" customHeight="1" thickBot="1">
      <c r="A10" s="95"/>
      <c r="B10" s="111" t="s">
        <v>88</v>
      </c>
      <c r="C10" s="96"/>
      <c r="D10" s="104">
        <f>SUMPRODUCT(N(ROW(1:64988)&gt;=1),N(ROW(1:64988)&lt;=INT(I1/10)),(3+ROW(1:64988))*10)-4+(INT(I1/10)+4)*(I1-INT(I1/10)*10+1)</f>
        <v>860</v>
      </c>
      <c r="E10" s="112" t="s">
        <v>89</v>
      </c>
      <c r="F10" s="96"/>
      <c r="G10" s="95"/>
      <c r="H10" s="16" t="s">
        <v>51</v>
      </c>
      <c r="I10" s="17" t="s">
        <v>50</v>
      </c>
      <c r="J10" s="20">
        <v>60</v>
      </c>
      <c r="K10" s="17" t="s">
        <v>13</v>
      </c>
      <c r="L10" s="6">
        <v>29</v>
      </c>
      <c r="M10" s="17" t="s">
        <v>14</v>
      </c>
      <c r="N10" s="6">
        <v>18</v>
      </c>
      <c r="O10" s="17" t="s">
        <v>15</v>
      </c>
      <c r="P10" s="6"/>
      <c r="Q10" s="17" t="s">
        <v>16</v>
      </c>
      <c r="R10" s="22">
        <v>8</v>
      </c>
      <c r="S10" s="17" t="s">
        <v>40</v>
      </c>
      <c r="T10" s="6"/>
      <c r="U10" s="17" t="s">
        <v>41</v>
      </c>
      <c r="V10" s="6"/>
      <c r="W10" s="17" t="s">
        <v>42</v>
      </c>
      <c r="X10" s="6"/>
      <c r="Y10" s="17" t="s">
        <v>43</v>
      </c>
      <c r="Z10" s="3"/>
      <c r="AA10" s="78" t="s">
        <v>52</v>
      </c>
      <c r="AB10" s="79"/>
      <c r="AC10" s="79"/>
    </row>
    <row r="11" spans="1:29" ht="12" customHeight="1" thickBot="1">
      <c r="A11" s="95"/>
      <c r="B11" s="96"/>
      <c r="C11" s="96"/>
      <c r="D11" s="102"/>
      <c r="E11" s="95"/>
      <c r="F11" s="96"/>
      <c r="G11" s="95"/>
      <c r="H11" s="55"/>
      <c r="I11" s="56"/>
      <c r="J11" s="57"/>
      <c r="K11" s="56"/>
      <c r="L11" s="58"/>
      <c r="M11" s="56"/>
      <c r="N11" s="58"/>
      <c r="O11" s="56"/>
      <c r="P11" s="58"/>
      <c r="Q11" s="56"/>
      <c r="R11" s="56"/>
      <c r="S11" s="56"/>
      <c r="T11" s="58"/>
      <c r="U11" s="56"/>
      <c r="V11" s="58"/>
      <c r="W11" s="56"/>
      <c r="X11" s="58"/>
      <c r="Y11" s="56"/>
      <c r="Z11" s="58"/>
      <c r="AA11" s="78"/>
      <c r="AB11" s="79"/>
      <c r="AC11" s="79"/>
    </row>
    <row r="12" spans="1:29" ht="12" customHeight="1">
      <c r="A12" s="83" t="s">
        <v>31</v>
      </c>
      <c r="B12" s="82">
        <f>I2</f>
        <v>205</v>
      </c>
      <c r="C12" s="91">
        <f>SUM(J2,R25,R27,R29,R31,R34)</f>
        <v>15</v>
      </c>
      <c r="D12" s="104">
        <f>SUM(I2:J2,R25,R27,R29,R31,R34)</f>
        <v>220</v>
      </c>
      <c r="E12" s="87" t="s">
        <v>78</v>
      </c>
      <c r="F12" s="82">
        <f>INT(SUM(D12,INT(I1/2),L18,J21,L21,L24,L26,L28,L30,J35)*(1+SUM(P18,P21)/100)*(1+SUM(IF(O2=TRUE,3,0),IF(O3=TRUE,3,0))/100))</f>
        <v>598</v>
      </c>
      <c r="G12" s="92">
        <f>INT(SUM(D12,INT(I1/2),L19,J22,L22,L25,L27,L29,L31,J36)*(1+SUM(P18,P21)/100)*(1+SUM(IF(O2=TRUE,3,0),IF(O3=TRUE,3,0))/100))</f>
        <v>738</v>
      </c>
      <c r="H12" s="138" t="s">
        <v>53</v>
      </c>
      <c r="I12" s="25" t="s">
        <v>32</v>
      </c>
      <c r="J12" s="46">
        <v>88</v>
      </c>
      <c r="K12" s="25" t="s">
        <v>13</v>
      </c>
      <c r="L12" s="26">
        <v>30</v>
      </c>
      <c r="M12" s="25" t="s">
        <v>14</v>
      </c>
      <c r="N12" s="26"/>
      <c r="O12" s="25" t="s">
        <v>15</v>
      </c>
      <c r="P12" s="26">
        <v>60</v>
      </c>
      <c r="Q12" s="25" t="s">
        <v>16</v>
      </c>
      <c r="R12" s="26"/>
      <c r="S12" s="25" t="s">
        <v>40</v>
      </c>
      <c r="T12" s="26"/>
      <c r="U12" s="25" t="s">
        <v>41</v>
      </c>
      <c r="V12" s="26"/>
      <c r="W12" s="25" t="s">
        <v>42</v>
      </c>
      <c r="X12" s="26"/>
      <c r="Y12" s="25" t="s">
        <v>43</v>
      </c>
      <c r="Z12" s="7"/>
      <c r="AA12" s="78" t="s">
        <v>54</v>
      </c>
      <c r="AB12" s="79"/>
      <c r="AC12" s="79"/>
    </row>
    <row r="13" spans="1:29" ht="12" customHeight="1">
      <c r="A13" s="83" t="s">
        <v>34</v>
      </c>
      <c r="B13" s="82">
        <f>I3</f>
        <v>130</v>
      </c>
      <c r="C13" s="91">
        <f>SUM(J3,T25,T27,T29,T31,T34)</f>
        <v>0</v>
      </c>
      <c r="D13" s="104">
        <f>SUM(I3:J3,T25,T27,T29,T31,T34)</f>
        <v>130</v>
      </c>
      <c r="E13" s="87" t="s">
        <v>81</v>
      </c>
      <c r="F13" s="82">
        <f>INT(SUM(INT(F12*D23*(1+SUM(R18,R21)/100)),INT(G12*D23*(1+SUM(R18,R21)/100)))/2)+INT(SUM(N18:N19,N21:N22,L35:L36)/2)</f>
        <v>5999</v>
      </c>
      <c r="G13" s="81"/>
      <c r="H13" s="132"/>
      <c r="I13" s="30" t="s">
        <v>55</v>
      </c>
      <c r="J13" s="40"/>
      <c r="K13" s="30" t="s">
        <v>17</v>
      </c>
      <c r="L13" s="32"/>
      <c r="M13" s="30" t="s">
        <v>18</v>
      </c>
      <c r="N13" s="32"/>
      <c r="O13" s="30" t="s">
        <v>56</v>
      </c>
      <c r="P13" s="32"/>
      <c r="Q13" s="34"/>
      <c r="R13" s="35"/>
      <c r="S13" s="34"/>
      <c r="T13" s="35"/>
      <c r="U13" s="34"/>
      <c r="V13" s="35"/>
      <c r="W13" s="34"/>
      <c r="X13" s="35"/>
      <c r="Y13" s="34"/>
      <c r="Z13" s="36"/>
      <c r="AA13" s="78"/>
      <c r="AB13" s="79"/>
      <c r="AC13" s="79"/>
    </row>
    <row r="14" spans="1:29" ht="12" customHeight="1">
      <c r="A14" s="83" t="s">
        <v>36</v>
      </c>
      <c r="B14" s="82">
        <f>I4</f>
        <v>555</v>
      </c>
      <c r="C14" s="91">
        <f>SUM(J4,V25,V27,V29,V31,V34)</f>
        <v>0</v>
      </c>
      <c r="D14" s="104">
        <f>SUM(I4:J4,V25,V27,V29,V31,V34)</f>
        <v>555</v>
      </c>
      <c r="E14" s="87" t="s">
        <v>131</v>
      </c>
      <c r="F14" s="82">
        <f>INT(INT(AVERAGE(D27:D29))*(1+SUM(IF(O2=TRUE,4,0),IF(O3=TRUE,4,0))/100))</f>
        <v>869</v>
      </c>
      <c r="G14" s="81"/>
      <c r="H14" s="132" t="s">
        <v>57</v>
      </c>
      <c r="I14" s="12" t="s">
        <v>32</v>
      </c>
      <c r="J14" s="4">
        <v>116</v>
      </c>
      <c r="K14" s="12" t="s">
        <v>13</v>
      </c>
      <c r="L14" s="4"/>
      <c r="M14" s="12" t="s">
        <v>14</v>
      </c>
      <c r="N14" s="4"/>
      <c r="O14" s="12" t="s">
        <v>15</v>
      </c>
      <c r="P14" s="4"/>
      <c r="Q14" s="12" t="s">
        <v>16</v>
      </c>
      <c r="R14" s="4"/>
      <c r="S14" s="12" t="s">
        <v>40</v>
      </c>
      <c r="T14" s="4">
        <v>22</v>
      </c>
      <c r="U14" s="12" t="s">
        <v>41</v>
      </c>
      <c r="V14" s="4">
        <v>15</v>
      </c>
      <c r="W14" s="12" t="s">
        <v>42</v>
      </c>
      <c r="X14" s="4">
        <v>30</v>
      </c>
      <c r="Y14" s="12" t="s">
        <v>43</v>
      </c>
      <c r="Z14" s="2">
        <v>130</v>
      </c>
      <c r="AA14" s="78" t="s">
        <v>58</v>
      </c>
      <c r="AB14" s="79"/>
      <c r="AC14" s="79"/>
    </row>
    <row r="15" spans="1:29" ht="12" customHeight="1">
      <c r="A15" s="81" t="s">
        <v>132</v>
      </c>
      <c r="B15" s="82"/>
      <c r="C15" s="82"/>
      <c r="D15" s="93"/>
      <c r="E15" s="87" t="s">
        <v>84</v>
      </c>
      <c r="F15" s="82">
        <f>INT(SUM(D13,D14*2,INT(I1/2),L4,P6:P8,P10,P12,P14,P16,R24,R26,R28,R30,P33)*(1+SUM(R6:R8,R10,R12,R14,R16,T24,T26,T28,T30,R33)/100)*(1+SUM(IF(O2=TRUE,4,0),IF(O3=TRUE,4,0))/100))</f>
        <v>2302</v>
      </c>
      <c r="G15" s="81"/>
      <c r="H15" s="132"/>
      <c r="I15" s="30" t="s">
        <v>55</v>
      </c>
      <c r="J15" s="32"/>
      <c r="K15" s="30" t="s">
        <v>17</v>
      </c>
      <c r="L15" s="32"/>
      <c r="M15" s="30" t="s">
        <v>18</v>
      </c>
      <c r="N15" s="32"/>
      <c r="O15" s="30" t="s">
        <v>56</v>
      </c>
      <c r="P15" s="32"/>
      <c r="Q15" s="34"/>
      <c r="R15" s="35"/>
      <c r="S15" s="34"/>
      <c r="T15" s="35"/>
      <c r="U15" s="34"/>
      <c r="V15" s="35"/>
      <c r="W15" s="34"/>
      <c r="X15" s="35"/>
      <c r="Y15" s="34"/>
      <c r="Z15" s="36"/>
      <c r="AA15" s="78"/>
      <c r="AB15" s="79"/>
      <c r="AC15" s="79"/>
    </row>
    <row r="16" spans="1:29" ht="12" customHeight="1">
      <c r="A16" s="81" t="s">
        <v>133</v>
      </c>
      <c r="B16" s="82"/>
      <c r="C16" s="82"/>
      <c r="D16" s="93"/>
      <c r="E16" s="87" t="s">
        <v>83</v>
      </c>
      <c r="F16" s="82">
        <f>D13*2+Z21</f>
        <v>260</v>
      </c>
      <c r="G16" s="81"/>
      <c r="H16" s="132" t="s">
        <v>59</v>
      </c>
      <c r="I16" s="12" t="s">
        <v>32</v>
      </c>
      <c r="J16" s="4">
        <v>150</v>
      </c>
      <c r="K16" s="12" t="s">
        <v>13</v>
      </c>
      <c r="L16" s="4"/>
      <c r="M16" s="12" t="s">
        <v>14</v>
      </c>
      <c r="N16" s="4">
        <v>5</v>
      </c>
      <c r="O16" s="12" t="s">
        <v>15</v>
      </c>
      <c r="P16" s="4"/>
      <c r="Q16" s="12" t="s">
        <v>16</v>
      </c>
      <c r="R16" s="4">
        <v>5</v>
      </c>
      <c r="S16" s="12" t="s">
        <v>40</v>
      </c>
      <c r="T16" s="4"/>
      <c r="U16" s="12" t="s">
        <v>41</v>
      </c>
      <c r="V16" s="4"/>
      <c r="W16" s="12" t="s">
        <v>42</v>
      </c>
      <c r="X16" s="4">
        <v>8</v>
      </c>
      <c r="Y16" s="12" t="s">
        <v>43</v>
      </c>
      <c r="Z16" s="2"/>
      <c r="AA16" s="78" t="s">
        <v>60</v>
      </c>
      <c r="AB16" s="79"/>
      <c r="AC16" s="79"/>
    </row>
    <row r="17" spans="1:29" ht="12" customHeight="1">
      <c r="A17" s="81" t="s">
        <v>51</v>
      </c>
      <c r="B17" s="82"/>
      <c r="C17" s="82"/>
      <c r="D17" s="93"/>
      <c r="E17" s="87" t="s">
        <v>86</v>
      </c>
      <c r="F17" s="82">
        <f>SUM(INT(D13/2),Z6:Z8,Z10,Z12,Z14,Z16,Z18,AB24,AB26,AB28,AB30,Z33)</f>
        <v>195</v>
      </c>
      <c r="G17" s="81"/>
      <c r="H17" s="132"/>
      <c r="I17" s="30" t="s">
        <v>55</v>
      </c>
      <c r="J17" s="32">
        <v>18</v>
      </c>
      <c r="K17" s="30" t="s">
        <v>17</v>
      </c>
      <c r="L17" s="32"/>
      <c r="M17" s="30" t="s">
        <v>18</v>
      </c>
      <c r="N17" s="32"/>
      <c r="O17" s="30" t="s">
        <v>56</v>
      </c>
      <c r="P17" s="32"/>
      <c r="Q17" s="34"/>
      <c r="R17" s="35"/>
      <c r="S17" s="34"/>
      <c r="T17" s="35"/>
      <c r="U17" s="34"/>
      <c r="V17" s="35"/>
      <c r="W17" s="34"/>
      <c r="X17" s="35"/>
      <c r="Y17" s="34"/>
      <c r="Z17" s="36"/>
      <c r="AA17" s="78"/>
      <c r="AB17" s="79"/>
      <c r="AC17" s="79"/>
    </row>
    <row r="18" spans="1:29" ht="12" customHeight="1">
      <c r="A18" s="81"/>
      <c r="B18" s="82"/>
      <c r="C18" s="82"/>
      <c r="D18" s="93"/>
      <c r="E18" s="81"/>
      <c r="F18" s="82"/>
      <c r="G18" s="81"/>
      <c r="H18" s="132" t="s">
        <v>61</v>
      </c>
      <c r="I18" s="12" t="s">
        <v>32</v>
      </c>
      <c r="J18" s="4">
        <v>91</v>
      </c>
      <c r="K18" s="12" t="s">
        <v>27</v>
      </c>
      <c r="L18" s="4">
        <v>50</v>
      </c>
      <c r="M18" s="12" t="s">
        <v>5</v>
      </c>
      <c r="N18" s="4">
        <v>120</v>
      </c>
      <c r="O18" s="12" t="s">
        <v>62</v>
      </c>
      <c r="P18" s="4"/>
      <c r="Q18" s="12" t="s">
        <v>20</v>
      </c>
      <c r="R18" s="4"/>
      <c r="S18" s="12" t="s">
        <v>40</v>
      </c>
      <c r="T18" s="4"/>
      <c r="U18" s="12" t="s">
        <v>41</v>
      </c>
      <c r="V18" s="4"/>
      <c r="W18" s="12" t="s">
        <v>42</v>
      </c>
      <c r="X18" s="4"/>
      <c r="Y18" s="12" t="s">
        <v>43</v>
      </c>
      <c r="Z18" s="2"/>
      <c r="AA18" s="78" t="s">
        <v>63</v>
      </c>
      <c r="AB18" s="79"/>
      <c r="AC18" s="79"/>
    </row>
    <row r="19" spans="1:29" ht="12" customHeight="1" thickBot="1">
      <c r="A19" s="109" t="s">
        <v>76</v>
      </c>
      <c r="B19" s="109"/>
      <c r="C19" s="82">
        <f>X21</f>
        <v>0</v>
      </c>
      <c r="D19" s="94">
        <f>X22</f>
        <v>0</v>
      </c>
      <c r="E19" s="88" t="s">
        <v>82</v>
      </c>
      <c r="F19" s="82">
        <f>SUM(X6:X8,X10,X12,X14,X16,X18,Z24,Z26,Z28,Z30,X33)</f>
        <v>38</v>
      </c>
      <c r="G19" s="81"/>
      <c r="H19" s="133"/>
      <c r="I19" s="31" t="s">
        <v>55</v>
      </c>
      <c r="J19" s="33"/>
      <c r="K19" s="17" t="s">
        <v>28</v>
      </c>
      <c r="L19" s="6">
        <v>50</v>
      </c>
      <c r="M19" s="17" t="s">
        <v>6</v>
      </c>
      <c r="N19" s="6">
        <v>120</v>
      </c>
      <c r="O19" s="31" t="s">
        <v>56</v>
      </c>
      <c r="P19" s="33"/>
      <c r="Q19" s="37"/>
      <c r="R19" s="38"/>
      <c r="S19" s="37"/>
      <c r="T19" s="38"/>
      <c r="U19" s="37"/>
      <c r="V19" s="38"/>
      <c r="W19" s="37"/>
      <c r="X19" s="38"/>
      <c r="Y19" s="37"/>
      <c r="Z19" s="39"/>
      <c r="AA19" s="78"/>
      <c r="AB19" s="79"/>
      <c r="AC19" s="79"/>
    </row>
    <row r="20" spans="1:29" ht="12" customHeight="1" thickBot="1">
      <c r="A20" s="109" t="s">
        <v>79</v>
      </c>
      <c r="B20" s="109"/>
      <c r="C20" s="82">
        <f>V21</f>
        <v>20</v>
      </c>
      <c r="D20" s="94">
        <f>V22</f>
        <v>6</v>
      </c>
      <c r="E20" s="88" t="s">
        <v>85</v>
      </c>
      <c r="F20" s="82">
        <f>SUM(V6:V8,V10,V12,V14,V16,V18,X24,X26,X28,X30,V33)</f>
        <v>40</v>
      </c>
      <c r="G20" s="81"/>
      <c r="H20" s="55"/>
      <c r="I20" s="56"/>
      <c r="J20" s="58"/>
      <c r="K20" s="56"/>
      <c r="L20" s="58"/>
      <c r="M20" s="56"/>
      <c r="N20" s="58"/>
      <c r="O20" s="56"/>
      <c r="P20" s="58"/>
      <c r="Q20" s="56"/>
      <c r="R20" s="58"/>
      <c r="S20" s="56"/>
      <c r="T20" s="58"/>
      <c r="U20" s="56"/>
      <c r="V20" s="58"/>
      <c r="W20" s="56"/>
      <c r="X20" s="58"/>
      <c r="Y20" s="56"/>
      <c r="Z20" s="58"/>
      <c r="AA20" s="78"/>
      <c r="AB20" s="79"/>
      <c r="AC20" s="79"/>
    </row>
    <row r="21" spans="1:29" ht="12" customHeight="1">
      <c r="A21" s="109" t="s">
        <v>80</v>
      </c>
      <c r="B21" s="109"/>
      <c r="C21" s="82">
        <f>T21</f>
        <v>0</v>
      </c>
      <c r="D21" s="94">
        <f>T22</f>
        <v>0</v>
      </c>
      <c r="E21" s="88" t="s">
        <v>87</v>
      </c>
      <c r="F21" s="82">
        <f>SUM(T6:T8,T10,T12,T14,T16,T18,V24,V26,V28,V30,T33)</f>
        <v>37</v>
      </c>
      <c r="G21" s="81"/>
      <c r="H21" s="134" t="s">
        <v>0</v>
      </c>
      <c r="I21" s="25" t="s">
        <v>3</v>
      </c>
      <c r="J21" s="26">
        <v>233</v>
      </c>
      <c r="K21" s="25" t="s">
        <v>1</v>
      </c>
      <c r="L21" s="26">
        <v>30</v>
      </c>
      <c r="M21" s="25" t="s">
        <v>5</v>
      </c>
      <c r="N21" s="26">
        <v>120</v>
      </c>
      <c r="O21" s="25" t="s">
        <v>139</v>
      </c>
      <c r="P21" s="26"/>
      <c r="Q21" s="25" t="s">
        <v>20</v>
      </c>
      <c r="R21" s="26">
        <v>25</v>
      </c>
      <c r="S21" s="25" t="s">
        <v>7</v>
      </c>
      <c r="T21" s="26"/>
      <c r="U21" s="25" t="s">
        <v>8</v>
      </c>
      <c r="V21" s="26">
        <v>20</v>
      </c>
      <c r="W21" s="25" t="s">
        <v>9</v>
      </c>
      <c r="X21" s="26"/>
      <c r="Y21" s="25" t="s">
        <v>10</v>
      </c>
      <c r="Z21" s="7"/>
      <c r="AA21" s="78" t="s">
        <v>72</v>
      </c>
      <c r="AB21" s="79"/>
      <c r="AC21" s="79"/>
    </row>
    <row r="22" spans="1:29" ht="12" customHeight="1" thickBot="1">
      <c r="A22" s="95"/>
      <c r="B22" s="96"/>
      <c r="C22" s="96"/>
      <c r="D22" s="102"/>
      <c r="E22" s="95"/>
      <c r="F22" s="96"/>
      <c r="G22" s="95"/>
      <c r="H22" s="135"/>
      <c r="I22" s="17" t="s">
        <v>4</v>
      </c>
      <c r="J22" s="6">
        <v>368</v>
      </c>
      <c r="K22" s="17" t="s">
        <v>2</v>
      </c>
      <c r="L22" s="6">
        <v>35</v>
      </c>
      <c r="M22" s="17" t="s">
        <v>6</v>
      </c>
      <c r="N22" s="6">
        <v>150</v>
      </c>
      <c r="O22" s="30" t="s">
        <v>140</v>
      </c>
      <c r="P22" s="32"/>
      <c r="Q22" s="30" t="s">
        <v>141</v>
      </c>
      <c r="R22" s="32"/>
      <c r="S22" s="17" t="s">
        <v>19</v>
      </c>
      <c r="T22" s="59"/>
      <c r="U22" s="17" t="s">
        <v>19</v>
      </c>
      <c r="V22" s="59">
        <v>6</v>
      </c>
      <c r="W22" s="17" t="s">
        <v>19</v>
      </c>
      <c r="X22" s="59"/>
      <c r="Y22" s="37"/>
      <c r="Z22" s="39"/>
      <c r="AA22" s="78"/>
      <c r="AB22" s="79"/>
      <c r="AC22" s="79"/>
    </row>
    <row r="23" spans="1:27" ht="12" customHeight="1" thickBot="1">
      <c r="A23" s="107" t="s">
        <v>75</v>
      </c>
      <c r="B23" s="108"/>
      <c r="C23" s="108"/>
      <c r="D23" s="103">
        <f>1+SUM(INT(I1/3),D14)/100</f>
        <v>6.88</v>
      </c>
      <c r="E23" s="112"/>
      <c r="F23" s="110"/>
      <c r="G23" s="112"/>
      <c r="H23" s="49"/>
      <c r="W23" s="10"/>
      <c r="Y23" s="10"/>
      <c r="AA23" s="10"/>
    </row>
    <row r="24" spans="1:30" ht="12" customHeight="1">
      <c r="A24" s="107" t="s">
        <v>142</v>
      </c>
      <c r="B24" s="96"/>
      <c r="C24" s="96"/>
      <c r="D24" s="103">
        <f>INT(F12*D23*(1+SUM(R18,R21)/100))+SUM(N18,N21,L35)</f>
        <v>5382</v>
      </c>
      <c r="E24" s="121" t="s">
        <v>146</v>
      </c>
      <c r="F24" s="83">
        <f>INT(F12*(1+P22/100)*D23*(1+SUM(R18,R21)/100))+SUM(N18,N21,L35)</f>
        <v>5382</v>
      </c>
      <c r="G24" s="111" t="s">
        <v>145</v>
      </c>
      <c r="H24" s="136" t="s">
        <v>64</v>
      </c>
      <c r="I24" s="23" t="s">
        <v>32</v>
      </c>
      <c r="J24" s="18">
        <v>40</v>
      </c>
      <c r="K24" s="23" t="s">
        <v>27</v>
      </c>
      <c r="L24" s="5">
        <v>5</v>
      </c>
      <c r="M24" s="23" t="s">
        <v>13</v>
      </c>
      <c r="N24" s="5">
        <v>30</v>
      </c>
      <c r="O24" s="23" t="s">
        <v>14</v>
      </c>
      <c r="P24" s="5"/>
      <c r="Q24" s="23" t="s">
        <v>15</v>
      </c>
      <c r="R24" s="5">
        <v>25</v>
      </c>
      <c r="S24" s="23" t="s">
        <v>16</v>
      </c>
      <c r="T24" s="5">
        <v>2</v>
      </c>
      <c r="U24" s="23" t="s">
        <v>40</v>
      </c>
      <c r="V24" s="5"/>
      <c r="W24" s="23" t="s">
        <v>41</v>
      </c>
      <c r="X24" s="5"/>
      <c r="Y24" s="23" t="s">
        <v>42</v>
      </c>
      <c r="Z24" s="5"/>
      <c r="AA24" s="23" t="s">
        <v>43</v>
      </c>
      <c r="AB24" s="1"/>
      <c r="AC24" s="78" t="s">
        <v>65</v>
      </c>
      <c r="AD24" s="79"/>
    </row>
    <row r="25" spans="1:30" ht="12" customHeight="1">
      <c r="A25" s="107" t="s">
        <v>143</v>
      </c>
      <c r="B25" s="96"/>
      <c r="C25" s="96"/>
      <c r="D25" s="103">
        <f>INT(G12*D23*(1+SUM(R18,R21)/100))+SUM(N19,N22,L36)</f>
        <v>6616</v>
      </c>
      <c r="E25" s="121" t="s">
        <v>144</v>
      </c>
      <c r="F25" s="83">
        <f>INT(G12*(1+P22/100)*D23*(1+SUM(R18,R21)/100))+SUM(N19,N22,L36)</f>
        <v>6616</v>
      </c>
      <c r="G25" s="111" t="s">
        <v>145</v>
      </c>
      <c r="H25" s="129"/>
      <c r="I25" s="12" t="s">
        <v>55</v>
      </c>
      <c r="J25" s="19"/>
      <c r="K25" s="12" t="s">
        <v>28</v>
      </c>
      <c r="L25" s="4">
        <v>5</v>
      </c>
      <c r="M25" s="12" t="s">
        <v>17</v>
      </c>
      <c r="N25" s="4"/>
      <c r="O25" s="12" t="s">
        <v>18</v>
      </c>
      <c r="P25" s="4"/>
      <c r="Q25" s="30" t="s">
        <v>31</v>
      </c>
      <c r="R25" s="32"/>
      <c r="S25" s="30" t="s">
        <v>34</v>
      </c>
      <c r="T25" s="32"/>
      <c r="U25" s="30" t="s">
        <v>36</v>
      </c>
      <c r="V25" s="32"/>
      <c r="W25" s="34"/>
      <c r="X25" s="35"/>
      <c r="Y25" s="34"/>
      <c r="Z25" s="35"/>
      <c r="AA25" s="34"/>
      <c r="AB25" s="36"/>
      <c r="AC25" s="78"/>
      <c r="AD25" s="79"/>
    </row>
    <row r="26" spans="1:30" ht="12" customHeight="1">
      <c r="A26" s="107"/>
      <c r="B26" s="96"/>
      <c r="C26" s="96"/>
      <c r="D26" s="102"/>
      <c r="E26" s="95"/>
      <c r="F26" s="96"/>
      <c r="G26" s="95"/>
      <c r="H26" s="128" t="s">
        <v>66</v>
      </c>
      <c r="I26" s="12" t="s">
        <v>32</v>
      </c>
      <c r="J26" s="19"/>
      <c r="K26" s="12" t="s">
        <v>27</v>
      </c>
      <c r="L26" s="4"/>
      <c r="M26" s="12" t="s">
        <v>13</v>
      </c>
      <c r="N26" s="4"/>
      <c r="O26" s="12" t="s">
        <v>14</v>
      </c>
      <c r="P26" s="4"/>
      <c r="Q26" s="12" t="s">
        <v>15</v>
      </c>
      <c r="R26" s="4"/>
      <c r="S26" s="12" t="s">
        <v>16</v>
      </c>
      <c r="T26" s="4"/>
      <c r="U26" s="12" t="s">
        <v>40</v>
      </c>
      <c r="V26" s="4"/>
      <c r="W26" s="12" t="s">
        <v>41</v>
      </c>
      <c r="X26" s="4"/>
      <c r="Y26" s="12" t="s">
        <v>42</v>
      </c>
      <c r="Z26" s="4"/>
      <c r="AA26" s="12" t="s">
        <v>43</v>
      </c>
      <c r="AB26" s="2"/>
      <c r="AC26" s="78"/>
      <c r="AD26" s="79"/>
    </row>
    <row r="27" spans="1:30" ht="12" customHeight="1">
      <c r="A27" s="107" t="s">
        <v>134</v>
      </c>
      <c r="B27" s="108"/>
      <c r="C27" s="108"/>
      <c r="D27" s="103">
        <f>INT(SUM(D13,INT(I1/4),SUM(J6:J7),L3,L6:L8,L10,L12,L14,L16,N24,N26,N28,N30,L33)*(1+SUM(N6:N8,N10,N12,N14,N16,P24,P26,P28,P30,N33)/100))</f>
        <v>862</v>
      </c>
      <c r="E27" s="112"/>
      <c r="F27" s="110"/>
      <c r="G27" s="112"/>
      <c r="H27" s="129"/>
      <c r="I27" s="12" t="s">
        <v>55</v>
      </c>
      <c r="J27" s="19"/>
      <c r="K27" s="12" t="s">
        <v>28</v>
      </c>
      <c r="L27" s="4"/>
      <c r="M27" s="12" t="s">
        <v>17</v>
      </c>
      <c r="N27" s="4"/>
      <c r="O27" s="12" t="s">
        <v>18</v>
      </c>
      <c r="P27" s="4"/>
      <c r="Q27" s="30" t="s">
        <v>31</v>
      </c>
      <c r="R27" s="32"/>
      <c r="S27" s="30" t="s">
        <v>34</v>
      </c>
      <c r="T27" s="32"/>
      <c r="U27" s="30" t="s">
        <v>36</v>
      </c>
      <c r="V27" s="32"/>
      <c r="W27" s="34"/>
      <c r="X27" s="35"/>
      <c r="Y27" s="34"/>
      <c r="Z27" s="35"/>
      <c r="AA27" s="34"/>
      <c r="AB27" s="36"/>
      <c r="AC27" s="78"/>
      <c r="AD27" s="79"/>
    </row>
    <row r="28" spans="1:30" ht="12" customHeight="1">
      <c r="A28" s="107" t="s">
        <v>135</v>
      </c>
      <c r="B28" s="108"/>
      <c r="C28" s="108"/>
      <c r="D28" s="103">
        <f>INT(SUM(D13,INT(I1/4),J8,L3,L6:L8,L10,L12,L14,L16,N24,N26,N28,N30,L33)*(1+SUM(N6:N8,N10,N12,N14,N16,P24,P26,P28,P30,N33)/100))</f>
        <v>883</v>
      </c>
      <c r="E28" s="112" t="s">
        <v>148</v>
      </c>
      <c r="F28" s="110"/>
      <c r="G28" s="112"/>
      <c r="H28" s="128" t="s">
        <v>67</v>
      </c>
      <c r="I28" s="12" t="s">
        <v>32</v>
      </c>
      <c r="J28" s="19">
        <v>90</v>
      </c>
      <c r="K28" s="12" t="s">
        <v>27</v>
      </c>
      <c r="L28" s="4">
        <v>5</v>
      </c>
      <c r="M28" s="12" t="s">
        <v>13</v>
      </c>
      <c r="N28" s="4">
        <v>60</v>
      </c>
      <c r="O28" s="12" t="s">
        <v>14</v>
      </c>
      <c r="P28" s="4"/>
      <c r="Q28" s="12" t="s">
        <v>15</v>
      </c>
      <c r="R28" s="4">
        <v>25</v>
      </c>
      <c r="S28" s="12" t="s">
        <v>16</v>
      </c>
      <c r="T28" s="4"/>
      <c r="U28" s="12" t="s">
        <v>40</v>
      </c>
      <c r="V28" s="4"/>
      <c r="W28" s="12" t="s">
        <v>41</v>
      </c>
      <c r="X28" s="4"/>
      <c r="Y28" s="12" t="s">
        <v>42</v>
      </c>
      <c r="Z28" s="4"/>
      <c r="AA28" s="12" t="s">
        <v>43</v>
      </c>
      <c r="AB28" s="2"/>
      <c r="AC28" s="78" t="s">
        <v>68</v>
      </c>
      <c r="AD28" s="79"/>
    </row>
    <row r="29" spans="1:30" ht="12" customHeight="1">
      <c r="A29" s="107" t="s">
        <v>136</v>
      </c>
      <c r="B29" s="108"/>
      <c r="C29" s="108"/>
      <c r="D29" s="103">
        <f>INT(SUM(D13,INT(I1/4),SUM(J9:J10),L3,L6:L8,L10,L12,L14,L16,N24,N26,N28,N30,L33)*(1+SUM(N6:N8,N10,N12,N14,N16,P24,P26,P28,P30,N33)/100))</f>
        <v>862</v>
      </c>
      <c r="E29" s="112"/>
      <c r="F29" s="110"/>
      <c r="G29" s="112"/>
      <c r="H29" s="129"/>
      <c r="I29" s="12" t="s">
        <v>55</v>
      </c>
      <c r="J29" s="19"/>
      <c r="K29" s="12" t="s">
        <v>28</v>
      </c>
      <c r="L29" s="4">
        <v>5</v>
      </c>
      <c r="M29" s="12" t="s">
        <v>17</v>
      </c>
      <c r="N29" s="4"/>
      <c r="O29" s="12" t="s">
        <v>18</v>
      </c>
      <c r="P29" s="4"/>
      <c r="Q29" s="30" t="s">
        <v>31</v>
      </c>
      <c r="R29" s="32"/>
      <c r="S29" s="30" t="s">
        <v>34</v>
      </c>
      <c r="T29" s="32"/>
      <c r="U29" s="30" t="s">
        <v>36</v>
      </c>
      <c r="V29" s="32"/>
      <c r="W29" s="34"/>
      <c r="X29" s="35"/>
      <c r="Y29" s="34"/>
      <c r="Z29" s="35"/>
      <c r="AA29" s="34"/>
      <c r="AB29" s="36"/>
      <c r="AC29" s="78"/>
      <c r="AD29" s="79"/>
    </row>
    <row r="30" spans="1:30" ht="12" customHeight="1">
      <c r="A30" s="119"/>
      <c r="B30" s="119"/>
      <c r="C30" s="119"/>
      <c r="D30" s="119"/>
      <c r="E30" s="119"/>
      <c r="F30" s="119"/>
      <c r="G30" s="120"/>
      <c r="H30" s="130" t="s">
        <v>69</v>
      </c>
      <c r="I30" s="12" t="s">
        <v>32</v>
      </c>
      <c r="J30" s="19">
        <v>40</v>
      </c>
      <c r="K30" s="12" t="s">
        <v>27</v>
      </c>
      <c r="L30" s="4">
        <v>5</v>
      </c>
      <c r="M30" s="12" t="s">
        <v>13</v>
      </c>
      <c r="N30" s="4">
        <v>35</v>
      </c>
      <c r="O30" s="12" t="s">
        <v>14</v>
      </c>
      <c r="P30" s="4"/>
      <c r="Q30" s="12" t="s">
        <v>15</v>
      </c>
      <c r="R30" s="4">
        <v>55</v>
      </c>
      <c r="S30" s="12" t="s">
        <v>16</v>
      </c>
      <c r="T30" s="4"/>
      <c r="U30" s="12" t="s">
        <v>40</v>
      </c>
      <c r="V30" s="4"/>
      <c r="W30" s="12" t="s">
        <v>41</v>
      </c>
      <c r="X30" s="4"/>
      <c r="Y30" s="12" t="s">
        <v>42</v>
      </c>
      <c r="Z30" s="4"/>
      <c r="AA30" s="12" t="s">
        <v>43</v>
      </c>
      <c r="AB30" s="2"/>
      <c r="AC30" s="78" t="s">
        <v>70</v>
      </c>
      <c r="AD30" s="79"/>
    </row>
    <row r="31" spans="1:30" ht="12" customHeight="1" thickBot="1">
      <c r="A31" s="113"/>
      <c r="B31" s="114"/>
      <c r="C31" s="114"/>
      <c r="D31" s="115"/>
      <c r="E31" s="113"/>
      <c r="F31" s="114"/>
      <c r="G31" s="113"/>
      <c r="H31" s="131"/>
      <c r="I31" s="17" t="s">
        <v>55</v>
      </c>
      <c r="J31" s="20"/>
      <c r="K31" s="17" t="s">
        <v>28</v>
      </c>
      <c r="L31" s="6">
        <v>5</v>
      </c>
      <c r="M31" s="17" t="s">
        <v>17</v>
      </c>
      <c r="N31" s="6"/>
      <c r="O31" s="17" t="s">
        <v>18</v>
      </c>
      <c r="P31" s="6"/>
      <c r="Q31" s="31" t="s">
        <v>31</v>
      </c>
      <c r="R31" s="33"/>
      <c r="S31" s="31" t="s">
        <v>34</v>
      </c>
      <c r="T31" s="33"/>
      <c r="U31" s="31" t="s">
        <v>36</v>
      </c>
      <c r="V31" s="33"/>
      <c r="W31" s="37"/>
      <c r="X31" s="38"/>
      <c r="Y31" s="37"/>
      <c r="Z31" s="38"/>
      <c r="AA31" s="37"/>
      <c r="AB31" s="39"/>
      <c r="AC31" s="78"/>
      <c r="AD31" s="79"/>
    </row>
    <row r="32" spans="1:27" ht="12" customHeight="1" thickBot="1">
      <c r="A32" s="113"/>
      <c r="B32" s="114"/>
      <c r="C32" s="114"/>
      <c r="D32" s="115"/>
      <c r="E32" s="113"/>
      <c r="F32" s="114"/>
      <c r="G32" s="113"/>
      <c r="H32" s="9"/>
      <c r="I32" s="11"/>
      <c r="W32" s="10"/>
      <c r="Y32" s="10"/>
      <c r="AA32" s="10"/>
    </row>
    <row r="33" spans="1:29" ht="12" customHeight="1">
      <c r="A33" s="116"/>
      <c r="B33" s="117"/>
      <c r="C33" s="117"/>
      <c r="D33" s="118"/>
      <c r="E33" s="116"/>
      <c r="F33" s="117"/>
      <c r="G33" s="116"/>
      <c r="H33" s="125" t="s">
        <v>71</v>
      </c>
      <c r="I33" s="73" t="s">
        <v>32</v>
      </c>
      <c r="J33" s="66"/>
      <c r="K33" s="73" t="s">
        <v>13</v>
      </c>
      <c r="L33" s="70">
        <v>20</v>
      </c>
      <c r="M33" s="73" t="s">
        <v>14</v>
      </c>
      <c r="N33" s="70">
        <v>3</v>
      </c>
      <c r="O33" s="73" t="s">
        <v>15</v>
      </c>
      <c r="P33" s="70">
        <v>35</v>
      </c>
      <c r="Q33" s="73" t="s">
        <v>16</v>
      </c>
      <c r="R33" s="70">
        <v>2</v>
      </c>
      <c r="S33" s="73" t="s">
        <v>40</v>
      </c>
      <c r="T33" s="70"/>
      <c r="U33" s="73" t="s">
        <v>41</v>
      </c>
      <c r="V33" s="70"/>
      <c r="W33" s="73" t="s">
        <v>42</v>
      </c>
      <c r="X33" s="70"/>
      <c r="Y33" s="73" t="s">
        <v>43</v>
      </c>
      <c r="Z33" s="72"/>
      <c r="AA33" s="80"/>
      <c r="AB33" s="79"/>
      <c r="AC33" s="79"/>
    </row>
    <row r="34" spans="1:29" ht="12" customHeight="1" thickBot="1">
      <c r="A34" s="116"/>
      <c r="B34" s="117"/>
      <c r="C34" s="117"/>
      <c r="D34" s="118"/>
      <c r="E34" s="116"/>
      <c r="F34" s="117"/>
      <c r="G34" s="116"/>
      <c r="H34" s="126"/>
      <c r="I34" s="74" t="s">
        <v>55</v>
      </c>
      <c r="J34" s="67"/>
      <c r="K34" s="76" t="s">
        <v>17</v>
      </c>
      <c r="L34" s="71"/>
      <c r="M34" s="76" t="s">
        <v>18</v>
      </c>
      <c r="N34" s="71"/>
      <c r="O34" s="74" t="s">
        <v>56</v>
      </c>
      <c r="P34" s="69"/>
      <c r="Q34" s="74" t="s">
        <v>31</v>
      </c>
      <c r="R34" s="69"/>
      <c r="S34" s="74" t="s">
        <v>34</v>
      </c>
      <c r="T34" s="69"/>
      <c r="U34" s="74" t="s">
        <v>36</v>
      </c>
      <c r="V34" s="69"/>
      <c r="W34" s="37"/>
      <c r="X34" s="38"/>
      <c r="Y34" s="37"/>
      <c r="Z34" s="39"/>
      <c r="AA34" s="80"/>
      <c r="AB34" s="79"/>
      <c r="AC34" s="79"/>
    </row>
    <row r="35" spans="1:29" ht="12" customHeight="1">
      <c r="A35" s="122" t="s">
        <v>137</v>
      </c>
      <c r="B35" s="123"/>
      <c r="C35" s="123"/>
      <c r="D35" s="123"/>
      <c r="E35" s="123"/>
      <c r="F35" s="123"/>
      <c r="G35" s="124"/>
      <c r="H35" s="126"/>
      <c r="I35" s="75" t="s">
        <v>27</v>
      </c>
      <c r="J35" s="68"/>
      <c r="K35" s="75" t="s">
        <v>5</v>
      </c>
      <c r="L35" s="68"/>
      <c r="M35" s="75" t="s">
        <v>62</v>
      </c>
      <c r="N35" s="68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5"/>
      <c r="AA35" s="80"/>
      <c r="AB35" s="79"/>
      <c r="AC35" s="79"/>
    </row>
    <row r="36" spans="1:29" ht="12" customHeight="1" thickBot="1">
      <c r="A36" s="123"/>
      <c r="B36" s="123"/>
      <c r="C36" s="123"/>
      <c r="D36" s="123"/>
      <c r="E36" s="123"/>
      <c r="F36" s="123"/>
      <c r="G36" s="124"/>
      <c r="H36" s="127"/>
      <c r="I36" s="74" t="s">
        <v>28</v>
      </c>
      <c r="J36" s="69"/>
      <c r="K36" s="74" t="s">
        <v>6</v>
      </c>
      <c r="L36" s="69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9"/>
      <c r="AA36" s="80"/>
      <c r="AB36" s="79"/>
      <c r="AC36" s="79"/>
    </row>
  </sheetData>
  <sheetProtection/>
  <protectedRanges>
    <protectedRange sqref="I1:I4 N30:N35 P30:P34 R30:R34 J30:J36 T23:T34 V23:V34 X23:X33 Z23:Z33 AB24:AB30 O2:P3 AC24:AD31 AA33:AB36 AB6:AB22 Z6:AA20 X6:X20 V6:V20 T6:T20 R6:R20 P6:P20 N6:N20 L2:L20 J2:J20 L30:L36" name="범위1"/>
    <protectedRange sqref="Z21:AA22 T21:T22 V21:V22 X21:X22" name="범위1_1"/>
    <protectedRange sqref="L23:L29 N23:N29 P23:P29 R23:R29 J23:J29" name="범위1_2"/>
    <protectedRange sqref="J21:J22 L21:L22 N21:N22 P21:P22 R21:R22" name="범위1_1_2"/>
  </protectedRanges>
  <mergeCells count="12">
    <mergeCell ref="A35:G36"/>
    <mergeCell ref="H33:H36"/>
    <mergeCell ref="H28:H29"/>
    <mergeCell ref="H30:H31"/>
    <mergeCell ref="H8:H9"/>
    <mergeCell ref="H12:H13"/>
    <mergeCell ref="H14:H15"/>
    <mergeCell ref="H16:H17"/>
    <mergeCell ref="H26:H27"/>
    <mergeCell ref="H18:H19"/>
    <mergeCell ref="H21:H22"/>
    <mergeCell ref="H24:H2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pane xSplit="7" topLeftCell="H1" activePane="topRight" state="frozen"/>
      <selection pane="topLeft" activeCell="A1" sqref="A1"/>
      <selection pane="topRight" activeCell="I2" sqref="I2"/>
    </sheetView>
  </sheetViews>
  <sheetFormatPr defaultColWidth="6.6640625" defaultRowHeight="12" customHeight="1"/>
  <cols>
    <col min="1" max="1" width="5.10546875" style="11" customWidth="1"/>
    <col min="2" max="2" width="3.77734375" style="10" customWidth="1"/>
    <col min="3" max="3" width="4.99609375" style="10" customWidth="1"/>
    <col min="4" max="4" width="4.77734375" style="27" customWidth="1"/>
    <col min="5" max="5" width="8.5546875" style="11" bestFit="1" customWidth="1"/>
    <col min="6" max="6" width="4.88671875" style="10" customWidth="1"/>
    <col min="7" max="7" width="4.88671875" style="11" customWidth="1"/>
    <col min="8" max="8" width="8.10546875" style="11" customWidth="1"/>
    <col min="9" max="9" width="8.88671875" style="10" customWidth="1"/>
    <col min="10" max="10" width="5.21484375" style="11" customWidth="1"/>
    <col min="11" max="11" width="9.4453125" style="10" bestFit="1" customWidth="1"/>
    <col min="12" max="12" width="5.21484375" style="11" customWidth="1"/>
    <col min="13" max="13" width="9.4453125" style="10" bestFit="1" customWidth="1"/>
    <col min="14" max="14" width="5.21484375" style="11" customWidth="1"/>
    <col min="15" max="15" width="9.4453125" style="10" bestFit="1" customWidth="1"/>
    <col min="16" max="16" width="5.21484375" style="11" customWidth="1"/>
    <col min="17" max="17" width="9.10546875" style="10" customWidth="1"/>
    <col min="18" max="18" width="5.21484375" style="11" customWidth="1"/>
    <col min="19" max="19" width="7.10546875" style="10" bestFit="1" customWidth="1"/>
    <col min="20" max="20" width="5.21484375" style="11" customWidth="1"/>
    <col min="21" max="21" width="7.10546875" style="10" bestFit="1" customWidth="1"/>
    <col min="22" max="22" width="5.21484375" style="11" customWidth="1"/>
    <col min="23" max="23" width="7.10546875" style="11" bestFit="1" customWidth="1"/>
    <col min="24" max="28" width="5.21484375" style="11" customWidth="1"/>
    <col min="29" max="16384" width="6.6640625" style="11" customWidth="1"/>
  </cols>
  <sheetData>
    <row r="1" spans="1:27" ht="12" customHeight="1" thickBot="1">
      <c r="A1" s="81"/>
      <c r="B1" s="82"/>
      <c r="C1" s="82"/>
      <c r="D1" s="93"/>
      <c r="E1" s="81"/>
      <c r="F1" s="82"/>
      <c r="G1" s="81"/>
      <c r="H1" s="29" t="s">
        <v>26</v>
      </c>
      <c r="I1" s="8">
        <v>100</v>
      </c>
      <c r="J1" s="47" t="s">
        <v>29</v>
      </c>
      <c r="K1" s="24" t="s">
        <v>30</v>
      </c>
      <c r="W1" s="10"/>
      <c r="Y1" s="10"/>
      <c r="AA1" s="10"/>
    </row>
    <row r="2" spans="1:27" ht="12" customHeight="1">
      <c r="A2" s="83" t="s">
        <v>120</v>
      </c>
      <c r="B2" s="82"/>
      <c r="C2" s="82"/>
      <c r="D2" s="93"/>
      <c r="E2" s="83" t="s">
        <v>121</v>
      </c>
      <c r="F2" s="89">
        <f>INT(I1/10)</f>
        <v>10</v>
      </c>
      <c r="G2" s="90">
        <f>I1-INT(I1/10)*10</f>
        <v>0</v>
      </c>
      <c r="H2" s="28" t="s">
        <v>31</v>
      </c>
      <c r="I2" s="41">
        <v>205</v>
      </c>
      <c r="J2" s="60">
        <v>15</v>
      </c>
      <c r="K2" s="43" t="s">
        <v>32</v>
      </c>
      <c r="L2" s="1">
        <v>305</v>
      </c>
      <c r="M2" s="27" t="s">
        <v>33</v>
      </c>
      <c r="O2" s="10" t="b">
        <v>0</v>
      </c>
      <c r="Q2" s="54"/>
      <c r="R2" s="54"/>
      <c r="W2" s="10"/>
      <c r="Y2" s="10"/>
      <c r="AA2" s="10"/>
    </row>
    <row r="3" spans="1:27" ht="12" customHeight="1">
      <c r="A3" s="83" t="s">
        <v>122</v>
      </c>
      <c r="B3" s="82"/>
      <c r="C3" s="82"/>
      <c r="D3" s="93"/>
      <c r="E3" s="83"/>
      <c r="F3" s="82"/>
      <c r="G3" s="81"/>
      <c r="H3" s="13" t="s">
        <v>34</v>
      </c>
      <c r="I3" s="42">
        <v>20</v>
      </c>
      <c r="J3" s="61"/>
      <c r="K3" s="44" t="s">
        <v>13</v>
      </c>
      <c r="L3" s="2"/>
      <c r="M3" s="27" t="s">
        <v>35</v>
      </c>
      <c r="O3" s="10" t="b">
        <v>0</v>
      </c>
      <c r="Q3" s="54"/>
      <c r="R3" s="54"/>
      <c r="W3" s="10"/>
      <c r="Y3" s="10"/>
      <c r="AA3" s="10"/>
    </row>
    <row r="4" spans="1:27" ht="12" customHeight="1" thickBot="1">
      <c r="A4" s="83" t="s">
        <v>123</v>
      </c>
      <c r="B4" s="82"/>
      <c r="C4" s="82"/>
      <c r="D4" s="93"/>
      <c r="E4" s="83" t="s">
        <v>124</v>
      </c>
      <c r="F4" s="82"/>
      <c r="G4" s="81"/>
      <c r="H4" s="14" t="s">
        <v>36</v>
      </c>
      <c r="I4" s="77">
        <f>D10+30-I2-I3</f>
        <v>665</v>
      </c>
      <c r="J4" s="62"/>
      <c r="K4" s="45" t="s">
        <v>15</v>
      </c>
      <c r="L4" s="3"/>
      <c r="M4" s="27" t="s">
        <v>37</v>
      </c>
      <c r="W4" s="10"/>
      <c r="Y4" s="10"/>
      <c r="AA4" s="10"/>
    </row>
    <row r="5" spans="1:27" ht="12" customHeight="1" thickBot="1">
      <c r="A5" s="83" t="s">
        <v>125</v>
      </c>
      <c r="B5" s="82"/>
      <c r="C5" s="82"/>
      <c r="D5" s="93"/>
      <c r="E5" s="83" t="s">
        <v>126</v>
      </c>
      <c r="F5" s="82"/>
      <c r="G5" s="81"/>
      <c r="H5" s="49"/>
      <c r="I5" s="50"/>
      <c r="J5" s="51"/>
      <c r="K5" s="49"/>
      <c r="L5" s="50"/>
      <c r="M5" s="52"/>
      <c r="N5" s="50"/>
      <c r="O5" s="53"/>
      <c r="P5" s="50"/>
      <c r="Q5" s="53"/>
      <c r="R5" s="50"/>
      <c r="S5" s="53"/>
      <c r="T5" s="50"/>
      <c r="U5" s="53"/>
      <c r="V5" s="50"/>
      <c r="W5" s="53"/>
      <c r="X5" s="50"/>
      <c r="Y5" s="53"/>
      <c r="Z5" s="50"/>
      <c r="AA5" s="10"/>
    </row>
    <row r="6" spans="1:29" ht="12" customHeight="1">
      <c r="A6" s="83" t="s">
        <v>127</v>
      </c>
      <c r="B6" s="82"/>
      <c r="C6" s="82"/>
      <c r="D6" s="93"/>
      <c r="E6" s="83" t="s">
        <v>128</v>
      </c>
      <c r="F6" s="82"/>
      <c r="G6" s="81"/>
      <c r="H6" s="48" t="s">
        <v>38</v>
      </c>
      <c r="I6" s="25" t="s">
        <v>39</v>
      </c>
      <c r="J6" s="46">
        <v>45</v>
      </c>
      <c r="K6" s="25" t="s">
        <v>13</v>
      </c>
      <c r="L6" s="26">
        <v>150</v>
      </c>
      <c r="M6" s="25" t="s">
        <v>14</v>
      </c>
      <c r="N6" s="26"/>
      <c r="O6" s="25" t="s">
        <v>15</v>
      </c>
      <c r="P6" s="26"/>
      <c r="Q6" s="25" t="s">
        <v>16</v>
      </c>
      <c r="R6" s="26">
        <v>8</v>
      </c>
      <c r="S6" s="25" t="s">
        <v>40</v>
      </c>
      <c r="T6" s="26"/>
      <c r="U6" s="25" t="s">
        <v>41</v>
      </c>
      <c r="V6" s="26"/>
      <c r="W6" s="25" t="s">
        <v>42</v>
      </c>
      <c r="X6" s="26"/>
      <c r="Y6" s="25" t="s">
        <v>43</v>
      </c>
      <c r="Z6" s="7"/>
      <c r="AA6" s="78" t="s">
        <v>44</v>
      </c>
      <c r="AB6" s="79"/>
      <c r="AC6" s="79"/>
    </row>
    <row r="7" spans="1:29" ht="12" customHeight="1">
      <c r="A7" s="84" t="s">
        <v>73</v>
      </c>
      <c r="B7" s="100">
        <f>SUM(105,L2,I1*6,D12*3,J12,J14,J16,J18,J24,J26,J28,J30,J33)</f>
        <v>2285</v>
      </c>
      <c r="C7" s="106">
        <f>SUM(L13,L15,L17,N25,N27,N29,N31,L34)</f>
        <v>0</v>
      </c>
      <c r="D7" s="93"/>
      <c r="E7" s="86" t="s">
        <v>74</v>
      </c>
      <c r="F7" s="85">
        <f>SUM(8,I1*4,D14*3,J13,J15,J17,J19,J25,J27,J29,J31,J34)</f>
        <v>2421</v>
      </c>
      <c r="G7" s="105">
        <f>SUM(N13,N15,N17,P25,P27,P29,P31,N34)</f>
        <v>0</v>
      </c>
      <c r="H7" s="15" t="s">
        <v>45</v>
      </c>
      <c r="I7" s="12" t="s">
        <v>39</v>
      </c>
      <c r="J7" s="19">
        <v>50</v>
      </c>
      <c r="K7" s="12" t="s">
        <v>13</v>
      </c>
      <c r="L7" s="4"/>
      <c r="M7" s="12" t="s">
        <v>14</v>
      </c>
      <c r="N7" s="4"/>
      <c r="O7" s="12" t="s">
        <v>15</v>
      </c>
      <c r="P7" s="4"/>
      <c r="Q7" s="12" t="s">
        <v>16</v>
      </c>
      <c r="R7" s="21">
        <v>18</v>
      </c>
      <c r="S7" s="12" t="s">
        <v>40</v>
      </c>
      <c r="T7" s="4">
        <v>15</v>
      </c>
      <c r="U7" s="12" t="s">
        <v>41</v>
      </c>
      <c r="V7" s="4">
        <v>25</v>
      </c>
      <c r="W7" s="12" t="s">
        <v>42</v>
      </c>
      <c r="X7" s="4"/>
      <c r="Y7" s="12" t="s">
        <v>43</v>
      </c>
      <c r="Z7" s="2"/>
      <c r="AA7" s="78" t="s">
        <v>46</v>
      </c>
      <c r="AB7" s="79"/>
      <c r="AC7" s="79"/>
    </row>
    <row r="8" spans="1:29" ht="12" customHeight="1">
      <c r="A8" s="97" t="s">
        <v>129</v>
      </c>
      <c r="B8" s="101"/>
      <c r="C8" s="101"/>
      <c r="D8" s="93"/>
      <c r="E8" s="98" t="s">
        <v>130</v>
      </c>
      <c r="F8" s="99"/>
      <c r="G8" s="98"/>
      <c r="H8" s="137" t="s">
        <v>47</v>
      </c>
      <c r="I8" s="12" t="s">
        <v>48</v>
      </c>
      <c r="J8" s="4">
        <v>110</v>
      </c>
      <c r="K8" s="12" t="s">
        <v>13</v>
      </c>
      <c r="L8" s="4">
        <v>40</v>
      </c>
      <c r="M8" s="12" t="s">
        <v>14</v>
      </c>
      <c r="N8" s="4">
        <v>8</v>
      </c>
      <c r="O8" s="12" t="s">
        <v>15</v>
      </c>
      <c r="P8" s="4">
        <v>120</v>
      </c>
      <c r="Q8" s="12" t="s">
        <v>16</v>
      </c>
      <c r="R8" s="4"/>
      <c r="S8" s="12" t="s">
        <v>40</v>
      </c>
      <c r="T8" s="4"/>
      <c r="U8" s="12" t="s">
        <v>41</v>
      </c>
      <c r="V8" s="4"/>
      <c r="W8" s="12" t="s">
        <v>42</v>
      </c>
      <c r="X8" s="4"/>
      <c r="Y8" s="12" t="s">
        <v>43</v>
      </c>
      <c r="Z8" s="2"/>
      <c r="AA8" s="78" t="s">
        <v>49</v>
      </c>
      <c r="AB8" s="79"/>
      <c r="AC8" s="79"/>
    </row>
    <row r="9" spans="1:29" ht="12" customHeight="1">
      <c r="A9" s="81"/>
      <c r="B9" s="82"/>
      <c r="C9" s="82"/>
      <c r="D9" s="93"/>
      <c r="E9" s="81"/>
      <c r="F9" s="82"/>
      <c r="G9" s="81"/>
      <c r="H9" s="137"/>
      <c r="I9" s="12" t="s">
        <v>50</v>
      </c>
      <c r="J9" s="4">
        <v>35</v>
      </c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/>
      <c r="AA9" s="78"/>
      <c r="AB9" s="79"/>
      <c r="AC9" s="79"/>
    </row>
    <row r="10" spans="1:29" ht="12" customHeight="1" thickBot="1">
      <c r="A10" s="95"/>
      <c r="B10" s="111" t="s">
        <v>88</v>
      </c>
      <c r="C10" s="96"/>
      <c r="D10" s="104">
        <f>SUMPRODUCT(N(ROW(1:64988)&gt;=1),N(ROW(1:64988)&lt;=INT(I1/10)),(3+ROW(1:64988))*10)-4+(INT(I1/10)+4)*(I1-INT(I1/10)*10+1)</f>
        <v>860</v>
      </c>
      <c r="E10" s="112" t="s">
        <v>89</v>
      </c>
      <c r="F10" s="96"/>
      <c r="G10" s="95"/>
      <c r="H10" s="16" t="s">
        <v>51</v>
      </c>
      <c r="I10" s="17" t="s">
        <v>50</v>
      </c>
      <c r="J10" s="20">
        <v>60</v>
      </c>
      <c r="K10" s="17" t="s">
        <v>13</v>
      </c>
      <c r="L10" s="6">
        <v>29</v>
      </c>
      <c r="M10" s="17" t="s">
        <v>14</v>
      </c>
      <c r="N10" s="6">
        <v>18</v>
      </c>
      <c r="O10" s="17" t="s">
        <v>15</v>
      </c>
      <c r="P10" s="6"/>
      <c r="Q10" s="17" t="s">
        <v>16</v>
      </c>
      <c r="R10" s="22">
        <v>8</v>
      </c>
      <c r="S10" s="17" t="s">
        <v>40</v>
      </c>
      <c r="T10" s="6"/>
      <c r="U10" s="17" t="s">
        <v>41</v>
      </c>
      <c r="V10" s="6"/>
      <c r="W10" s="17" t="s">
        <v>42</v>
      </c>
      <c r="X10" s="6"/>
      <c r="Y10" s="17" t="s">
        <v>43</v>
      </c>
      <c r="Z10" s="3"/>
      <c r="AA10" s="78" t="s">
        <v>52</v>
      </c>
      <c r="AB10" s="79"/>
      <c r="AC10" s="79"/>
    </row>
    <row r="11" spans="1:29" ht="12" customHeight="1" thickBot="1">
      <c r="A11" s="95"/>
      <c r="B11" s="96"/>
      <c r="C11" s="96"/>
      <c r="D11" s="102"/>
      <c r="E11" s="95"/>
      <c r="F11" s="96"/>
      <c r="G11" s="95"/>
      <c r="H11" s="55"/>
      <c r="I11" s="56"/>
      <c r="J11" s="57"/>
      <c r="K11" s="56"/>
      <c r="L11" s="58"/>
      <c r="M11" s="56"/>
      <c r="N11" s="58"/>
      <c r="O11" s="56"/>
      <c r="P11" s="58"/>
      <c r="Q11" s="56"/>
      <c r="R11" s="56"/>
      <c r="S11" s="56"/>
      <c r="T11" s="58"/>
      <c r="U11" s="56"/>
      <c r="V11" s="58"/>
      <c r="W11" s="56"/>
      <c r="X11" s="58"/>
      <c r="Y11" s="56"/>
      <c r="Z11" s="58"/>
      <c r="AA11" s="78"/>
      <c r="AB11" s="79"/>
      <c r="AC11" s="79"/>
    </row>
    <row r="12" spans="1:29" ht="12" customHeight="1">
      <c r="A12" s="83" t="s">
        <v>31</v>
      </c>
      <c r="B12" s="82">
        <f>I2</f>
        <v>205</v>
      </c>
      <c r="C12" s="91">
        <f>SUM(J2,R25,R27,R29,R31,R34)</f>
        <v>15</v>
      </c>
      <c r="D12" s="104">
        <f>SUM(I2:J2,R25,R27,R29,R31,R34)</f>
        <v>220</v>
      </c>
      <c r="E12" s="87" t="s">
        <v>78</v>
      </c>
      <c r="F12" s="82">
        <f>INT(SUM(D12,INT(I1/2),L18,J21,L21,L24,L26,L28,L30,J35)*(1+SUM(P18,P21)/100)*(1+SUM(IF(O2=TRUE,3,0),IF(O3=TRUE,3,0))/100))</f>
        <v>592</v>
      </c>
      <c r="G12" s="92">
        <f>INT(SUM(D12,INT(I1/2),L19,J22,L22,L25,L27,L29,L31,J36)*(1+SUM(P18,P21)/100)*(1+SUM(IF(O2=TRUE,3,0),IF(O3=TRUE,3,0))/100))</f>
        <v>731</v>
      </c>
      <c r="H12" s="138" t="s">
        <v>53</v>
      </c>
      <c r="I12" s="25" t="s">
        <v>32</v>
      </c>
      <c r="J12" s="46">
        <v>88</v>
      </c>
      <c r="K12" s="25" t="s">
        <v>13</v>
      </c>
      <c r="L12" s="26">
        <v>30</v>
      </c>
      <c r="M12" s="25" t="s">
        <v>14</v>
      </c>
      <c r="N12" s="26"/>
      <c r="O12" s="25" t="s">
        <v>15</v>
      </c>
      <c r="P12" s="26">
        <v>60</v>
      </c>
      <c r="Q12" s="25" t="s">
        <v>16</v>
      </c>
      <c r="R12" s="26"/>
      <c r="S12" s="25" t="s">
        <v>40</v>
      </c>
      <c r="T12" s="26"/>
      <c r="U12" s="25" t="s">
        <v>41</v>
      </c>
      <c r="V12" s="26"/>
      <c r="W12" s="25" t="s">
        <v>42</v>
      </c>
      <c r="X12" s="26"/>
      <c r="Y12" s="25" t="s">
        <v>43</v>
      </c>
      <c r="Z12" s="7"/>
      <c r="AA12" s="78" t="s">
        <v>54</v>
      </c>
      <c r="AB12" s="79"/>
      <c r="AC12" s="79"/>
    </row>
    <row r="13" spans="1:29" ht="12" customHeight="1">
      <c r="A13" s="83" t="s">
        <v>34</v>
      </c>
      <c r="B13" s="82">
        <f>I3</f>
        <v>20</v>
      </c>
      <c r="C13" s="91">
        <f>SUM(J3,T25,T27,T29,T31,T34)</f>
        <v>0</v>
      </c>
      <c r="D13" s="104">
        <f>SUM(I3:J3,T25,T27,T29,T31,T34)</f>
        <v>20</v>
      </c>
      <c r="E13" s="87" t="s">
        <v>81</v>
      </c>
      <c r="F13" s="82">
        <f>INT(SUM(INT(F12*D23*(1+SUM(R18,R21)/100)),INT(G12*D23*(1+SUM(R18,R21)/100)))/2)+INT(SUM(N18:N19,N21:N22,L35:L36)/2)</f>
        <v>6775</v>
      </c>
      <c r="G13" s="81"/>
      <c r="H13" s="132"/>
      <c r="I13" s="30" t="s">
        <v>55</v>
      </c>
      <c r="J13" s="40"/>
      <c r="K13" s="30" t="s">
        <v>17</v>
      </c>
      <c r="L13" s="32"/>
      <c r="M13" s="30" t="s">
        <v>18</v>
      </c>
      <c r="N13" s="32"/>
      <c r="O13" s="30" t="s">
        <v>56</v>
      </c>
      <c r="P13" s="32"/>
      <c r="Q13" s="34"/>
      <c r="R13" s="35"/>
      <c r="S13" s="34"/>
      <c r="T13" s="35"/>
      <c r="U13" s="34"/>
      <c r="V13" s="35"/>
      <c r="W13" s="34"/>
      <c r="X13" s="35"/>
      <c r="Y13" s="34"/>
      <c r="Z13" s="36"/>
      <c r="AA13" s="78"/>
      <c r="AB13" s="79"/>
      <c r="AC13" s="79"/>
    </row>
    <row r="14" spans="1:29" ht="12" customHeight="1">
      <c r="A14" s="83" t="s">
        <v>36</v>
      </c>
      <c r="B14" s="82">
        <f>I4</f>
        <v>665</v>
      </c>
      <c r="C14" s="91">
        <f>SUM(J4,V25,V27,V29,V31,V34)</f>
        <v>0</v>
      </c>
      <c r="D14" s="104">
        <f>SUM(I4:J4,V25,V27,V29,V31,V34)</f>
        <v>665</v>
      </c>
      <c r="E14" s="87" t="s">
        <v>131</v>
      </c>
      <c r="F14" s="82">
        <f>INT(INT(AVERAGE(D27:D29))*(1+SUM(IF(O2=TRUE,4,0),IF(O3=TRUE,4,0))/100))</f>
        <v>721</v>
      </c>
      <c r="G14" s="81"/>
      <c r="H14" s="132" t="s">
        <v>57</v>
      </c>
      <c r="I14" s="12" t="s">
        <v>32</v>
      </c>
      <c r="J14" s="4">
        <v>116</v>
      </c>
      <c r="K14" s="12" t="s">
        <v>13</v>
      </c>
      <c r="L14" s="4"/>
      <c r="M14" s="12" t="s">
        <v>14</v>
      </c>
      <c r="N14" s="4"/>
      <c r="O14" s="12" t="s">
        <v>15</v>
      </c>
      <c r="P14" s="4"/>
      <c r="Q14" s="12" t="s">
        <v>16</v>
      </c>
      <c r="R14" s="4"/>
      <c r="S14" s="12" t="s">
        <v>40</v>
      </c>
      <c r="T14" s="4">
        <v>22</v>
      </c>
      <c r="U14" s="12" t="s">
        <v>41</v>
      </c>
      <c r="V14" s="4">
        <v>15</v>
      </c>
      <c r="W14" s="12" t="s">
        <v>42</v>
      </c>
      <c r="X14" s="4">
        <v>30</v>
      </c>
      <c r="Y14" s="12" t="s">
        <v>43</v>
      </c>
      <c r="Z14" s="2">
        <v>130</v>
      </c>
      <c r="AA14" s="78" t="s">
        <v>58</v>
      </c>
      <c r="AB14" s="79"/>
      <c r="AC14" s="79"/>
    </row>
    <row r="15" spans="1:29" ht="12" customHeight="1">
      <c r="A15" s="81" t="s">
        <v>132</v>
      </c>
      <c r="B15" s="82"/>
      <c r="C15" s="82"/>
      <c r="D15" s="93"/>
      <c r="E15" s="87" t="s">
        <v>84</v>
      </c>
      <c r="F15" s="82">
        <f>INT(SUM(D13,D14*2,INT(I1/2),L4,P6:P8,P10,P12,P14,P16,R24,R26,R28,R30,P33)*(1+SUM(R6:R8,R10,R12,R14,R16,T24,T26,T28,T30,R33)/100)*(1+SUM(IF(O2=TRUE,4,0),IF(O3=TRUE,4,0))/100))</f>
        <v>2459</v>
      </c>
      <c r="G15" s="81"/>
      <c r="H15" s="132"/>
      <c r="I15" s="30" t="s">
        <v>55</v>
      </c>
      <c r="J15" s="32"/>
      <c r="K15" s="30" t="s">
        <v>17</v>
      </c>
      <c r="L15" s="32"/>
      <c r="M15" s="30" t="s">
        <v>18</v>
      </c>
      <c r="N15" s="32"/>
      <c r="O15" s="30" t="s">
        <v>56</v>
      </c>
      <c r="P15" s="32"/>
      <c r="Q15" s="34"/>
      <c r="R15" s="35"/>
      <c r="S15" s="34"/>
      <c r="T15" s="35"/>
      <c r="U15" s="34"/>
      <c r="V15" s="35"/>
      <c r="W15" s="34"/>
      <c r="X15" s="35"/>
      <c r="Y15" s="34"/>
      <c r="Z15" s="36"/>
      <c r="AA15" s="78"/>
      <c r="AB15" s="79"/>
      <c r="AC15" s="79"/>
    </row>
    <row r="16" spans="1:29" ht="12" customHeight="1">
      <c r="A16" s="81" t="s">
        <v>133</v>
      </c>
      <c r="B16" s="82"/>
      <c r="C16" s="82"/>
      <c r="D16" s="93"/>
      <c r="E16" s="87" t="s">
        <v>83</v>
      </c>
      <c r="F16" s="82">
        <f>D13*2+Z21</f>
        <v>40</v>
      </c>
      <c r="G16" s="81"/>
      <c r="H16" s="132" t="s">
        <v>59</v>
      </c>
      <c r="I16" s="12" t="s">
        <v>32</v>
      </c>
      <c r="J16" s="4">
        <v>150</v>
      </c>
      <c r="K16" s="12" t="s">
        <v>13</v>
      </c>
      <c r="L16" s="4"/>
      <c r="M16" s="12" t="s">
        <v>14</v>
      </c>
      <c r="N16" s="4">
        <v>5</v>
      </c>
      <c r="O16" s="12" t="s">
        <v>15</v>
      </c>
      <c r="P16" s="4"/>
      <c r="Q16" s="12" t="s">
        <v>16</v>
      </c>
      <c r="R16" s="4">
        <v>5</v>
      </c>
      <c r="S16" s="12" t="s">
        <v>40</v>
      </c>
      <c r="T16" s="4"/>
      <c r="U16" s="12" t="s">
        <v>41</v>
      </c>
      <c r="V16" s="4"/>
      <c r="W16" s="12" t="s">
        <v>42</v>
      </c>
      <c r="X16" s="4">
        <v>8</v>
      </c>
      <c r="Y16" s="12" t="s">
        <v>43</v>
      </c>
      <c r="Z16" s="2"/>
      <c r="AA16" s="78" t="s">
        <v>60</v>
      </c>
      <c r="AB16" s="79"/>
      <c r="AC16" s="79"/>
    </row>
    <row r="17" spans="1:29" ht="12" customHeight="1">
      <c r="A17" s="81" t="s">
        <v>51</v>
      </c>
      <c r="B17" s="82"/>
      <c r="C17" s="82"/>
      <c r="D17" s="93"/>
      <c r="E17" s="87" t="s">
        <v>86</v>
      </c>
      <c r="F17" s="82">
        <f>SUM(INT(D13/2),Z6:Z8,Z10,Z12,Z14,Z16,Z18,AB24,AB26,AB28,AB30,Z33)</f>
        <v>140</v>
      </c>
      <c r="G17" s="81"/>
      <c r="H17" s="132"/>
      <c r="I17" s="30" t="s">
        <v>55</v>
      </c>
      <c r="J17" s="32">
        <v>18</v>
      </c>
      <c r="K17" s="30" t="s">
        <v>17</v>
      </c>
      <c r="L17" s="32"/>
      <c r="M17" s="30" t="s">
        <v>18</v>
      </c>
      <c r="N17" s="32"/>
      <c r="O17" s="30" t="s">
        <v>56</v>
      </c>
      <c r="P17" s="32"/>
      <c r="Q17" s="34"/>
      <c r="R17" s="35"/>
      <c r="S17" s="34"/>
      <c r="T17" s="35"/>
      <c r="U17" s="34"/>
      <c r="V17" s="35"/>
      <c r="W17" s="34"/>
      <c r="X17" s="35"/>
      <c r="Y17" s="34"/>
      <c r="Z17" s="36"/>
      <c r="AA17" s="78"/>
      <c r="AB17" s="79"/>
      <c r="AC17" s="79"/>
    </row>
    <row r="18" spans="1:29" ht="12" customHeight="1">
      <c r="A18" s="81"/>
      <c r="B18" s="82"/>
      <c r="C18" s="82"/>
      <c r="D18" s="93"/>
      <c r="E18" s="81"/>
      <c r="F18" s="82"/>
      <c r="G18" s="81"/>
      <c r="H18" s="132" t="s">
        <v>61</v>
      </c>
      <c r="I18" s="12" t="s">
        <v>32</v>
      </c>
      <c r="J18" s="4">
        <v>91</v>
      </c>
      <c r="K18" s="12" t="s">
        <v>27</v>
      </c>
      <c r="L18" s="4">
        <v>50</v>
      </c>
      <c r="M18" s="12" t="s">
        <v>5</v>
      </c>
      <c r="N18" s="4">
        <v>120</v>
      </c>
      <c r="O18" s="12" t="s">
        <v>62</v>
      </c>
      <c r="P18" s="4"/>
      <c r="Q18" s="12" t="s">
        <v>20</v>
      </c>
      <c r="R18" s="4"/>
      <c r="S18" s="12" t="s">
        <v>40</v>
      </c>
      <c r="T18" s="4"/>
      <c r="U18" s="12" t="s">
        <v>41</v>
      </c>
      <c r="V18" s="4"/>
      <c r="W18" s="12" t="s">
        <v>42</v>
      </c>
      <c r="X18" s="4"/>
      <c r="Y18" s="12" t="s">
        <v>43</v>
      </c>
      <c r="Z18" s="2"/>
      <c r="AA18" s="78" t="s">
        <v>63</v>
      </c>
      <c r="AB18" s="79"/>
      <c r="AC18" s="79"/>
    </row>
    <row r="19" spans="1:29" ht="12" customHeight="1" thickBot="1">
      <c r="A19" s="109" t="s">
        <v>76</v>
      </c>
      <c r="B19" s="109"/>
      <c r="C19" s="82">
        <f>X21</f>
        <v>25</v>
      </c>
      <c r="D19" s="94">
        <f>X22</f>
        <v>12</v>
      </c>
      <c r="E19" s="88" t="s">
        <v>82</v>
      </c>
      <c r="F19" s="82">
        <f>SUM(X6:X8,X10,X12,X14,X16,X18,Z24,Z26,Z28,Z30,X33)</f>
        <v>38</v>
      </c>
      <c r="G19" s="81"/>
      <c r="H19" s="133"/>
      <c r="I19" s="31" t="s">
        <v>55</v>
      </c>
      <c r="J19" s="33"/>
      <c r="K19" s="17" t="s">
        <v>28</v>
      </c>
      <c r="L19" s="6">
        <v>50</v>
      </c>
      <c r="M19" s="17" t="s">
        <v>6</v>
      </c>
      <c r="N19" s="6">
        <v>120</v>
      </c>
      <c r="O19" s="31" t="s">
        <v>56</v>
      </c>
      <c r="P19" s="33"/>
      <c r="Q19" s="37"/>
      <c r="R19" s="38"/>
      <c r="S19" s="37"/>
      <c r="T19" s="38"/>
      <c r="U19" s="37"/>
      <c r="V19" s="38"/>
      <c r="W19" s="37"/>
      <c r="X19" s="38"/>
      <c r="Y19" s="37"/>
      <c r="Z19" s="39"/>
      <c r="AA19" s="78"/>
      <c r="AB19" s="79"/>
      <c r="AC19" s="79"/>
    </row>
    <row r="20" spans="1:29" ht="12" customHeight="1" thickBot="1">
      <c r="A20" s="109" t="s">
        <v>79</v>
      </c>
      <c r="B20" s="109"/>
      <c r="C20" s="82">
        <f>V21</f>
        <v>12</v>
      </c>
      <c r="D20" s="94">
        <f>V22</f>
        <v>6</v>
      </c>
      <c r="E20" s="88" t="s">
        <v>85</v>
      </c>
      <c r="F20" s="82">
        <f>SUM(V6:V8,V10,V12,V14,V16,V18,X24,X26,X28,X30,V33)</f>
        <v>40</v>
      </c>
      <c r="G20" s="81"/>
      <c r="H20" s="55"/>
      <c r="I20" s="56"/>
      <c r="J20" s="58"/>
      <c r="K20" s="56"/>
      <c r="L20" s="58"/>
      <c r="M20" s="56"/>
      <c r="N20" s="58"/>
      <c r="O20" s="56"/>
      <c r="P20" s="58"/>
      <c r="Q20" s="56"/>
      <c r="R20" s="58"/>
      <c r="S20" s="56"/>
      <c r="T20" s="58"/>
      <c r="U20" s="56"/>
      <c r="V20" s="58"/>
      <c r="W20" s="56"/>
      <c r="X20" s="58"/>
      <c r="Y20" s="56"/>
      <c r="Z20" s="58"/>
      <c r="AA20" s="78"/>
      <c r="AB20" s="79"/>
      <c r="AC20" s="79"/>
    </row>
    <row r="21" spans="1:29" ht="12" customHeight="1">
      <c r="A21" s="109" t="s">
        <v>80</v>
      </c>
      <c r="B21" s="109"/>
      <c r="C21" s="82">
        <f>T21</f>
        <v>0</v>
      </c>
      <c r="D21" s="94">
        <f>T22</f>
        <v>0</v>
      </c>
      <c r="E21" s="88" t="s">
        <v>87</v>
      </c>
      <c r="F21" s="82">
        <f>SUM(T6:T8,T10,T12,T14,T16,T18,V24,V26,V28,V30,T33)</f>
        <v>37</v>
      </c>
      <c r="G21" s="81"/>
      <c r="H21" s="134" t="s">
        <v>0</v>
      </c>
      <c r="I21" s="25" t="s">
        <v>3</v>
      </c>
      <c r="J21" s="26">
        <v>224</v>
      </c>
      <c r="K21" s="25" t="s">
        <v>1</v>
      </c>
      <c r="L21" s="26"/>
      <c r="M21" s="25" t="s">
        <v>5</v>
      </c>
      <c r="N21" s="26">
        <v>100</v>
      </c>
      <c r="O21" s="25" t="s">
        <v>139</v>
      </c>
      <c r="P21" s="26">
        <v>6</v>
      </c>
      <c r="Q21" s="25" t="s">
        <v>20</v>
      </c>
      <c r="R21" s="26">
        <v>24</v>
      </c>
      <c r="S21" s="25" t="s">
        <v>90</v>
      </c>
      <c r="T21" s="26"/>
      <c r="U21" s="25" t="s">
        <v>91</v>
      </c>
      <c r="V21" s="26">
        <v>12</v>
      </c>
      <c r="W21" s="25" t="s">
        <v>92</v>
      </c>
      <c r="X21" s="26">
        <v>25</v>
      </c>
      <c r="Y21" s="25" t="s">
        <v>93</v>
      </c>
      <c r="Z21" s="7"/>
      <c r="AA21" s="78" t="s">
        <v>94</v>
      </c>
      <c r="AB21" s="79"/>
      <c r="AC21" s="79"/>
    </row>
    <row r="22" spans="1:29" ht="12" customHeight="1" thickBot="1">
      <c r="A22" s="95"/>
      <c r="B22" s="96"/>
      <c r="C22" s="96"/>
      <c r="D22" s="102"/>
      <c r="E22" s="95"/>
      <c r="F22" s="96"/>
      <c r="G22" s="95"/>
      <c r="H22" s="135"/>
      <c r="I22" s="17" t="s">
        <v>4</v>
      </c>
      <c r="J22" s="6">
        <v>355</v>
      </c>
      <c r="K22" s="17" t="s">
        <v>2</v>
      </c>
      <c r="L22" s="6"/>
      <c r="M22" s="17" t="s">
        <v>6</v>
      </c>
      <c r="N22" s="6">
        <v>120</v>
      </c>
      <c r="O22" s="30" t="s">
        <v>140</v>
      </c>
      <c r="P22" s="32"/>
      <c r="Q22" s="30" t="s">
        <v>141</v>
      </c>
      <c r="R22" s="32"/>
      <c r="S22" s="17" t="s">
        <v>77</v>
      </c>
      <c r="T22" s="59"/>
      <c r="U22" s="17" t="s">
        <v>77</v>
      </c>
      <c r="V22" s="59">
        <v>6</v>
      </c>
      <c r="W22" s="17" t="s">
        <v>77</v>
      </c>
      <c r="X22" s="59">
        <v>12</v>
      </c>
      <c r="Y22" s="37"/>
      <c r="Z22" s="39"/>
      <c r="AA22" s="78"/>
      <c r="AB22" s="79"/>
      <c r="AC22" s="79"/>
    </row>
    <row r="23" spans="1:27" ht="12" customHeight="1" thickBot="1">
      <c r="A23" s="107" t="s">
        <v>75</v>
      </c>
      <c r="B23" s="108"/>
      <c r="C23" s="108"/>
      <c r="D23" s="103">
        <f>1+SUM(INT(I1/3),D14)/100</f>
        <v>7.98</v>
      </c>
      <c r="E23" s="112"/>
      <c r="F23" s="110"/>
      <c r="G23" s="112"/>
      <c r="H23" s="49"/>
      <c r="W23" s="10"/>
      <c r="Y23" s="10"/>
      <c r="AA23" s="10"/>
    </row>
    <row r="24" spans="1:30" ht="12" customHeight="1">
      <c r="A24" s="107" t="s">
        <v>142</v>
      </c>
      <c r="B24" s="96"/>
      <c r="C24" s="96"/>
      <c r="D24" s="103">
        <f>INT(F12*D23*(1+SUM(R18,R21)/100))+SUM(N18,N21,L35)</f>
        <v>6077</v>
      </c>
      <c r="E24" s="121" t="s">
        <v>146</v>
      </c>
      <c r="F24" s="83">
        <f>INT(F12*(1+P22/100)*D23*(1+SUM(R18,R21)/100))+SUM(N18,N21,L35)</f>
        <v>6077</v>
      </c>
      <c r="G24" s="111" t="s">
        <v>145</v>
      </c>
      <c r="H24" s="136" t="s">
        <v>64</v>
      </c>
      <c r="I24" s="23" t="s">
        <v>32</v>
      </c>
      <c r="J24" s="18">
        <v>40</v>
      </c>
      <c r="K24" s="23" t="s">
        <v>27</v>
      </c>
      <c r="L24" s="5">
        <v>5</v>
      </c>
      <c r="M24" s="23" t="s">
        <v>13</v>
      </c>
      <c r="N24" s="5">
        <v>30</v>
      </c>
      <c r="O24" s="23" t="s">
        <v>14</v>
      </c>
      <c r="P24" s="5"/>
      <c r="Q24" s="23" t="s">
        <v>15</v>
      </c>
      <c r="R24" s="5">
        <v>25</v>
      </c>
      <c r="S24" s="23" t="s">
        <v>16</v>
      </c>
      <c r="T24" s="5">
        <v>2</v>
      </c>
      <c r="U24" s="23" t="s">
        <v>40</v>
      </c>
      <c r="V24" s="5"/>
      <c r="W24" s="23" t="s">
        <v>41</v>
      </c>
      <c r="X24" s="5"/>
      <c r="Y24" s="23" t="s">
        <v>42</v>
      </c>
      <c r="Z24" s="5"/>
      <c r="AA24" s="23" t="s">
        <v>43</v>
      </c>
      <c r="AB24" s="1"/>
      <c r="AC24" s="78" t="s">
        <v>65</v>
      </c>
      <c r="AD24" s="79"/>
    </row>
    <row r="25" spans="1:30" ht="12" customHeight="1">
      <c r="A25" s="107" t="s">
        <v>143</v>
      </c>
      <c r="B25" s="96"/>
      <c r="C25" s="96"/>
      <c r="D25" s="103">
        <f>INT(G12*D23*(1+SUM(R18,R21)/100))+SUM(N19,N22,L36)</f>
        <v>7473</v>
      </c>
      <c r="E25" s="121" t="s">
        <v>144</v>
      </c>
      <c r="F25" s="83">
        <f>INT(G12*(1+P22/100)*D23*(1+SUM(R18,R21)/100))+SUM(N19,N22,L36)</f>
        <v>7473</v>
      </c>
      <c r="G25" s="111" t="s">
        <v>145</v>
      </c>
      <c r="H25" s="129"/>
      <c r="I25" s="12" t="s">
        <v>55</v>
      </c>
      <c r="J25" s="19"/>
      <c r="K25" s="12" t="s">
        <v>28</v>
      </c>
      <c r="L25" s="4">
        <v>5</v>
      </c>
      <c r="M25" s="12" t="s">
        <v>17</v>
      </c>
      <c r="N25" s="4"/>
      <c r="O25" s="12" t="s">
        <v>18</v>
      </c>
      <c r="P25" s="4"/>
      <c r="Q25" s="30" t="s">
        <v>31</v>
      </c>
      <c r="R25" s="32"/>
      <c r="S25" s="30" t="s">
        <v>34</v>
      </c>
      <c r="T25" s="32"/>
      <c r="U25" s="30" t="s">
        <v>36</v>
      </c>
      <c r="V25" s="32"/>
      <c r="W25" s="34"/>
      <c r="X25" s="35"/>
      <c r="Y25" s="34"/>
      <c r="Z25" s="35"/>
      <c r="AA25" s="34"/>
      <c r="AB25" s="36"/>
      <c r="AC25" s="78"/>
      <c r="AD25" s="79"/>
    </row>
    <row r="26" spans="1:30" ht="12" customHeight="1">
      <c r="A26" s="107"/>
      <c r="B26" s="96"/>
      <c r="C26" s="96"/>
      <c r="D26" s="102"/>
      <c r="E26" s="95"/>
      <c r="F26" s="96"/>
      <c r="G26" s="95"/>
      <c r="H26" s="128" t="s">
        <v>66</v>
      </c>
      <c r="I26" s="12" t="s">
        <v>32</v>
      </c>
      <c r="J26" s="19"/>
      <c r="K26" s="12" t="s">
        <v>27</v>
      </c>
      <c r="L26" s="4"/>
      <c r="M26" s="12" t="s">
        <v>13</v>
      </c>
      <c r="N26" s="4"/>
      <c r="O26" s="12" t="s">
        <v>14</v>
      </c>
      <c r="P26" s="4"/>
      <c r="Q26" s="12" t="s">
        <v>15</v>
      </c>
      <c r="R26" s="4"/>
      <c r="S26" s="12" t="s">
        <v>16</v>
      </c>
      <c r="T26" s="4"/>
      <c r="U26" s="12" t="s">
        <v>40</v>
      </c>
      <c r="V26" s="4"/>
      <c r="W26" s="12" t="s">
        <v>41</v>
      </c>
      <c r="X26" s="4"/>
      <c r="Y26" s="12" t="s">
        <v>42</v>
      </c>
      <c r="Z26" s="4"/>
      <c r="AA26" s="12" t="s">
        <v>43</v>
      </c>
      <c r="AB26" s="2"/>
      <c r="AC26" s="78"/>
      <c r="AD26" s="79"/>
    </row>
    <row r="27" spans="1:30" ht="12" customHeight="1">
      <c r="A27" s="107" t="s">
        <v>134</v>
      </c>
      <c r="B27" s="108"/>
      <c r="C27" s="108"/>
      <c r="D27" s="103">
        <f>INT(SUM(D13,INT(I1/4),SUM(J6:J7),L3,L6:L8,L10,L12,L14,L16,N24,N26,N28,N30,L33)*(1+SUM(N6:N8,N10,N12,N14,N16,P24,P26,P28,P30,N33)/100))</f>
        <v>715</v>
      </c>
      <c r="E27" s="112"/>
      <c r="F27" s="110"/>
      <c r="G27" s="112"/>
      <c r="H27" s="129"/>
      <c r="I27" s="12" t="s">
        <v>55</v>
      </c>
      <c r="J27" s="19"/>
      <c r="K27" s="12" t="s">
        <v>28</v>
      </c>
      <c r="L27" s="4"/>
      <c r="M27" s="12" t="s">
        <v>17</v>
      </c>
      <c r="N27" s="4"/>
      <c r="O27" s="12" t="s">
        <v>18</v>
      </c>
      <c r="P27" s="4"/>
      <c r="Q27" s="30" t="s">
        <v>31</v>
      </c>
      <c r="R27" s="32"/>
      <c r="S27" s="30" t="s">
        <v>34</v>
      </c>
      <c r="T27" s="32"/>
      <c r="U27" s="30" t="s">
        <v>36</v>
      </c>
      <c r="V27" s="32"/>
      <c r="W27" s="34"/>
      <c r="X27" s="35"/>
      <c r="Y27" s="34"/>
      <c r="Z27" s="35"/>
      <c r="AA27" s="34"/>
      <c r="AB27" s="36"/>
      <c r="AC27" s="78"/>
      <c r="AD27" s="79"/>
    </row>
    <row r="28" spans="1:30" ht="12" customHeight="1">
      <c r="A28" s="107" t="s">
        <v>135</v>
      </c>
      <c r="B28" s="108"/>
      <c r="C28" s="108"/>
      <c r="D28" s="103">
        <f>INT(SUM(D13,INT(I1/4),J8,L3,L6:L8,L10,L12,L14,L16,N24,N26,N28,N30,L33)*(1+SUM(N6:N8,N10,N12,N14,N16,P24,P26,P28,P30,N33)/100))</f>
        <v>735</v>
      </c>
      <c r="E28" s="112" t="s">
        <v>147</v>
      </c>
      <c r="F28" s="110"/>
      <c r="G28" s="112"/>
      <c r="H28" s="128" t="s">
        <v>67</v>
      </c>
      <c r="I28" s="12" t="s">
        <v>32</v>
      </c>
      <c r="J28" s="19">
        <v>90</v>
      </c>
      <c r="K28" s="12" t="s">
        <v>27</v>
      </c>
      <c r="L28" s="4">
        <v>5</v>
      </c>
      <c r="M28" s="12" t="s">
        <v>13</v>
      </c>
      <c r="N28" s="4">
        <v>60</v>
      </c>
      <c r="O28" s="12" t="s">
        <v>14</v>
      </c>
      <c r="P28" s="4"/>
      <c r="Q28" s="12" t="s">
        <v>15</v>
      </c>
      <c r="R28" s="4">
        <v>25</v>
      </c>
      <c r="S28" s="12" t="s">
        <v>16</v>
      </c>
      <c r="T28" s="4"/>
      <c r="U28" s="12" t="s">
        <v>40</v>
      </c>
      <c r="V28" s="4"/>
      <c r="W28" s="12" t="s">
        <v>41</v>
      </c>
      <c r="X28" s="4"/>
      <c r="Y28" s="12" t="s">
        <v>42</v>
      </c>
      <c r="Z28" s="4"/>
      <c r="AA28" s="12" t="s">
        <v>43</v>
      </c>
      <c r="AB28" s="2"/>
      <c r="AC28" s="78" t="s">
        <v>68</v>
      </c>
      <c r="AD28" s="79"/>
    </row>
    <row r="29" spans="1:30" ht="12" customHeight="1">
      <c r="A29" s="107" t="s">
        <v>136</v>
      </c>
      <c r="B29" s="108"/>
      <c r="C29" s="108"/>
      <c r="D29" s="103">
        <f>INT(SUM(D13,INT(I1/4),SUM(J9:J10),L3,L6:L8,L10,L12,L14,L16,N24,N26,N28,N30,L33)*(1+SUM(N6:N8,N10,N12,N14,N16,P24,P26,P28,P30,N33)/100))</f>
        <v>715</v>
      </c>
      <c r="E29" s="112"/>
      <c r="F29" s="110"/>
      <c r="G29" s="112"/>
      <c r="H29" s="129"/>
      <c r="I29" s="12" t="s">
        <v>55</v>
      </c>
      <c r="J29" s="19"/>
      <c r="K29" s="12" t="s">
        <v>28</v>
      </c>
      <c r="L29" s="4">
        <v>5</v>
      </c>
      <c r="M29" s="12" t="s">
        <v>17</v>
      </c>
      <c r="N29" s="4"/>
      <c r="O29" s="12" t="s">
        <v>18</v>
      </c>
      <c r="P29" s="4"/>
      <c r="Q29" s="30" t="s">
        <v>31</v>
      </c>
      <c r="R29" s="32"/>
      <c r="S29" s="30" t="s">
        <v>34</v>
      </c>
      <c r="T29" s="32"/>
      <c r="U29" s="30" t="s">
        <v>36</v>
      </c>
      <c r="V29" s="32"/>
      <c r="W29" s="34"/>
      <c r="X29" s="35"/>
      <c r="Y29" s="34"/>
      <c r="Z29" s="35"/>
      <c r="AA29" s="34"/>
      <c r="AB29" s="36"/>
      <c r="AC29" s="78"/>
      <c r="AD29" s="79"/>
    </row>
    <row r="30" spans="1:30" ht="12" customHeight="1">
      <c r="A30" s="119"/>
      <c r="B30" s="119"/>
      <c r="C30" s="119"/>
      <c r="D30" s="119"/>
      <c r="E30" s="119"/>
      <c r="F30" s="119"/>
      <c r="G30" s="120"/>
      <c r="H30" s="130" t="s">
        <v>69</v>
      </c>
      <c r="I30" s="12" t="s">
        <v>32</v>
      </c>
      <c r="J30" s="19">
        <v>40</v>
      </c>
      <c r="K30" s="12" t="s">
        <v>27</v>
      </c>
      <c r="L30" s="4">
        <v>5</v>
      </c>
      <c r="M30" s="12" t="s">
        <v>13</v>
      </c>
      <c r="N30" s="4">
        <v>35</v>
      </c>
      <c r="O30" s="12" t="s">
        <v>14</v>
      </c>
      <c r="P30" s="4"/>
      <c r="Q30" s="12" t="s">
        <v>15</v>
      </c>
      <c r="R30" s="4">
        <v>55</v>
      </c>
      <c r="S30" s="12" t="s">
        <v>16</v>
      </c>
      <c r="T30" s="4"/>
      <c r="U30" s="12" t="s">
        <v>40</v>
      </c>
      <c r="V30" s="4"/>
      <c r="W30" s="12" t="s">
        <v>41</v>
      </c>
      <c r="X30" s="4"/>
      <c r="Y30" s="12" t="s">
        <v>42</v>
      </c>
      <c r="Z30" s="4"/>
      <c r="AA30" s="12" t="s">
        <v>43</v>
      </c>
      <c r="AB30" s="2"/>
      <c r="AC30" s="78" t="s">
        <v>70</v>
      </c>
      <c r="AD30" s="79"/>
    </row>
    <row r="31" spans="1:30" ht="12" customHeight="1" thickBot="1">
      <c r="A31" s="113"/>
      <c r="B31" s="114"/>
      <c r="C31" s="114"/>
      <c r="D31" s="115"/>
      <c r="E31" s="113"/>
      <c r="F31" s="114"/>
      <c r="G31" s="113"/>
      <c r="H31" s="131"/>
      <c r="I31" s="17" t="s">
        <v>55</v>
      </c>
      <c r="J31" s="20"/>
      <c r="K31" s="17" t="s">
        <v>28</v>
      </c>
      <c r="L31" s="6">
        <v>5</v>
      </c>
      <c r="M31" s="17" t="s">
        <v>17</v>
      </c>
      <c r="N31" s="6"/>
      <c r="O31" s="17" t="s">
        <v>18</v>
      </c>
      <c r="P31" s="6"/>
      <c r="Q31" s="31" t="s">
        <v>31</v>
      </c>
      <c r="R31" s="33"/>
      <c r="S31" s="31" t="s">
        <v>34</v>
      </c>
      <c r="T31" s="33"/>
      <c r="U31" s="31" t="s">
        <v>36</v>
      </c>
      <c r="V31" s="33"/>
      <c r="W31" s="37"/>
      <c r="X31" s="38"/>
      <c r="Y31" s="37"/>
      <c r="Z31" s="38"/>
      <c r="AA31" s="37"/>
      <c r="AB31" s="39"/>
      <c r="AC31" s="78"/>
      <c r="AD31" s="79"/>
    </row>
    <row r="32" spans="1:27" ht="12" customHeight="1" thickBot="1">
      <c r="A32" s="113"/>
      <c r="B32" s="114"/>
      <c r="C32" s="114"/>
      <c r="D32" s="115"/>
      <c r="E32" s="113"/>
      <c r="F32" s="114"/>
      <c r="G32" s="113"/>
      <c r="H32" s="9"/>
      <c r="I32" s="11"/>
      <c r="W32" s="10"/>
      <c r="Y32" s="10"/>
      <c r="AA32" s="10"/>
    </row>
    <row r="33" spans="1:29" ht="12" customHeight="1">
      <c r="A33" s="116"/>
      <c r="B33" s="117"/>
      <c r="C33" s="117"/>
      <c r="D33" s="118"/>
      <c r="E33" s="116"/>
      <c r="F33" s="117"/>
      <c r="G33" s="116"/>
      <c r="H33" s="125" t="s">
        <v>71</v>
      </c>
      <c r="I33" s="73" t="s">
        <v>32</v>
      </c>
      <c r="J33" s="66"/>
      <c r="K33" s="73" t="s">
        <v>13</v>
      </c>
      <c r="L33" s="70">
        <v>20</v>
      </c>
      <c r="M33" s="73" t="s">
        <v>14</v>
      </c>
      <c r="N33" s="70">
        <v>3</v>
      </c>
      <c r="O33" s="73" t="s">
        <v>15</v>
      </c>
      <c r="P33" s="70">
        <v>35</v>
      </c>
      <c r="Q33" s="73" t="s">
        <v>16</v>
      </c>
      <c r="R33" s="70">
        <v>2</v>
      </c>
      <c r="S33" s="73" t="s">
        <v>40</v>
      </c>
      <c r="T33" s="70"/>
      <c r="U33" s="73" t="s">
        <v>41</v>
      </c>
      <c r="V33" s="70"/>
      <c r="W33" s="73" t="s">
        <v>42</v>
      </c>
      <c r="X33" s="70"/>
      <c r="Y33" s="73" t="s">
        <v>43</v>
      </c>
      <c r="Z33" s="72"/>
      <c r="AA33" s="80"/>
      <c r="AB33" s="79"/>
      <c r="AC33" s="79"/>
    </row>
    <row r="34" spans="1:29" ht="12" customHeight="1" thickBot="1">
      <c r="A34" s="116"/>
      <c r="B34" s="117"/>
      <c r="C34" s="117"/>
      <c r="D34" s="118"/>
      <c r="E34" s="116"/>
      <c r="F34" s="117"/>
      <c r="G34" s="116"/>
      <c r="H34" s="126"/>
      <c r="I34" s="74" t="s">
        <v>55</v>
      </c>
      <c r="J34" s="67"/>
      <c r="K34" s="76" t="s">
        <v>17</v>
      </c>
      <c r="L34" s="71"/>
      <c r="M34" s="76" t="s">
        <v>18</v>
      </c>
      <c r="N34" s="71"/>
      <c r="O34" s="74" t="s">
        <v>56</v>
      </c>
      <c r="P34" s="69"/>
      <c r="Q34" s="74" t="s">
        <v>31</v>
      </c>
      <c r="R34" s="69"/>
      <c r="S34" s="74" t="s">
        <v>34</v>
      </c>
      <c r="T34" s="69"/>
      <c r="U34" s="74" t="s">
        <v>36</v>
      </c>
      <c r="V34" s="69"/>
      <c r="W34" s="37"/>
      <c r="X34" s="38"/>
      <c r="Y34" s="37"/>
      <c r="Z34" s="39"/>
      <c r="AA34" s="80"/>
      <c r="AB34" s="79"/>
      <c r="AC34" s="79"/>
    </row>
    <row r="35" spans="1:29" ht="12" customHeight="1">
      <c r="A35" s="122" t="s">
        <v>137</v>
      </c>
      <c r="B35" s="123"/>
      <c r="C35" s="123"/>
      <c r="D35" s="123"/>
      <c r="E35" s="123"/>
      <c r="F35" s="123"/>
      <c r="G35" s="124"/>
      <c r="H35" s="126"/>
      <c r="I35" s="75" t="s">
        <v>27</v>
      </c>
      <c r="J35" s="68"/>
      <c r="K35" s="75" t="s">
        <v>5</v>
      </c>
      <c r="L35" s="68"/>
      <c r="M35" s="75" t="s">
        <v>62</v>
      </c>
      <c r="N35" s="68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5"/>
      <c r="AA35" s="80"/>
      <c r="AB35" s="79"/>
      <c r="AC35" s="79"/>
    </row>
    <row r="36" spans="1:29" ht="12" customHeight="1" thickBot="1">
      <c r="A36" s="123"/>
      <c r="B36" s="123"/>
      <c r="C36" s="123"/>
      <c r="D36" s="123"/>
      <c r="E36" s="123"/>
      <c r="F36" s="123"/>
      <c r="G36" s="124"/>
      <c r="H36" s="127"/>
      <c r="I36" s="74" t="s">
        <v>28</v>
      </c>
      <c r="J36" s="69"/>
      <c r="K36" s="74" t="s">
        <v>6</v>
      </c>
      <c r="L36" s="69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9"/>
      <c r="AA36" s="80"/>
      <c r="AB36" s="79"/>
      <c r="AC36" s="79"/>
    </row>
  </sheetData>
  <sheetProtection/>
  <protectedRanges>
    <protectedRange sqref="I1:I4 L30:L36 N30:N35 P30:P34 R30:R34 O2:P3 T6:T34 V6:V34 X6:X33 Z6:Z33 AB24:AB30 AA6:AB22 AC24:AD31 AA33:AB36 R6:R20 P6:P20 N6:N20 L2:L20 J2:J20 J30:J36" name="범위1"/>
    <protectedRange sqref="L23:L29 N23:N29 P23:P29 R23:R29 J23:J29" name="범위1_2"/>
    <protectedRange sqref="J21:J22 L21:L22 N21:N22 P21:P22 R21:R22" name="범위1_1_2"/>
  </protectedRanges>
  <mergeCells count="12">
    <mergeCell ref="A35:G36"/>
    <mergeCell ref="H33:H36"/>
    <mergeCell ref="H28:H29"/>
    <mergeCell ref="H30:H31"/>
    <mergeCell ref="H8:H9"/>
    <mergeCell ref="H12:H13"/>
    <mergeCell ref="H14:H15"/>
    <mergeCell ref="H16:H17"/>
    <mergeCell ref="H26:H27"/>
    <mergeCell ref="H18:H19"/>
    <mergeCell ref="H21:H22"/>
    <mergeCell ref="H24:H2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pane xSplit="7" topLeftCell="H1" activePane="topRight" state="frozen"/>
      <selection pane="topLeft" activeCell="A1" sqref="A1"/>
      <selection pane="topRight" activeCell="I23" sqref="I23"/>
    </sheetView>
  </sheetViews>
  <sheetFormatPr defaultColWidth="6.6640625" defaultRowHeight="12" customHeight="1"/>
  <cols>
    <col min="1" max="1" width="5.10546875" style="11" customWidth="1"/>
    <col min="2" max="2" width="3.77734375" style="10" customWidth="1"/>
    <col min="3" max="3" width="4.99609375" style="10" customWidth="1"/>
    <col min="4" max="4" width="4.77734375" style="27" customWidth="1"/>
    <col min="5" max="5" width="8.5546875" style="11" bestFit="1" customWidth="1"/>
    <col min="6" max="6" width="4.88671875" style="10" customWidth="1"/>
    <col min="7" max="7" width="4.88671875" style="11" customWidth="1"/>
    <col min="8" max="8" width="8.10546875" style="11" customWidth="1"/>
    <col min="9" max="9" width="8.88671875" style="10" customWidth="1"/>
    <col min="10" max="10" width="5.21484375" style="11" customWidth="1"/>
    <col min="11" max="11" width="9.4453125" style="10" bestFit="1" customWidth="1"/>
    <col min="12" max="12" width="5.21484375" style="11" customWidth="1"/>
    <col min="13" max="13" width="9.4453125" style="10" bestFit="1" customWidth="1"/>
    <col min="14" max="14" width="5.21484375" style="11" customWidth="1"/>
    <col min="15" max="15" width="9.4453125" style="10" bestFit="1" customWidth="1"/>
    <col min="16" max="16" width="5.21484375" style="11" customWidth="1"/>
    <col min="17" max="17" width="9.10546875" style="10" customWidth="1"/>
    <col min="18" max="18" width="5.21484375" style="11" customWidth="1"/>
    <col min="19" max="19" width="7.10546875" style="10" bestFit="1" customWidth="1"/>
    <col min="20" max="20" width="5.21484375" style="11" customWidth="1"/>
    <col min="21" max="21" width="7.10546875" style="10" bestFit="1" customWidth="1"/>
    <col min="22" max="22" width="5.21484375" style="11" customWidth="1"/>
    <col min="23" max="23" width="7.10546875" style="11" bestFit="1" customWidth="1"/>
    <col min="24" max="28" width="5.21484375" style="11" customWidth="1"/>
    <col min="29" max="16384" width="6.6640625" style="11" customWidth="1"/>
  </cols>
  <sheetData>
    <row r="1" spans="1:27" ht="12" customHeight="1" thickBot="1">
      <c r="A1" s="81"/>
      <c r="B1" s="82"/>
      <c r="C1" s="82"/>
      <c r="D1" s="93"/>
      <c r="E1" s="81"/>
      <c r="F1" s="82"/>
      <c r="G1" s="81"/>
      <c r="H1" s="29" t="s">
        <v>26</v>
      </c>
      <c r="I1" s="8">
        <v>100</v>
      </c>
      <c r="J1" s="47" t="s">
        <v>29</v>
      </c>
      <c r="K1" s="24" t="s">
        <v>30</v>
      </c>
      <c r="W1" s="10"/>
      <c r="Y1" s="10"/>
      <c r="AA1" s="10"/>
    </row>
    <row r="2" spans="1:27" ht="12" customHeight="1">
      <c r="A2" s="83" t="s">
        <v>120</v>
      </c>
      <c r="B2" s="82"/>
      <c r="C2" s="82"/>
      <c r="D2" s="93"/>
      <c r="E2" s="83" t="s">
        <v>121</v>
      </c>
      <c r="F2" s="89">
        <f>INT(I1/10)</f>
        <v>10</v>
      </c>
      <c r="G2" s="90">
        <f>I1-INT(I1/10)*10</f>
        <v>0</v>
      </c>
      <c r="H2" s="28" t="s">
        <v>31</v>
      </c>
      <c r="I2" s="41">
        <v>205</v>
      </c>
      <c r="J2" s="60">
        <v>15</v>
      </c>
      <c r="K2" s="43" t="s">
        <v>32</v>
      </c>
      <c r="L2" s="1">
        <v>305</v>
      </c>
      <c r="M2" s="27" t="s">
        <v>33</v>
      </c>
      <c r="O2" s="10" t="b">
        <v>0</v>
      </c>
      <c r="Q2" s="54"/>
      <c r="R2" s="54"/>
      <c r="W2" s="10"/>
      <c r="Y2" s="10"/>
      <c r="AA2" s="10"/>
    </row>
    <row r="3" spans="1:27" ht="12" customHeight="1">
      <c r="A3" s="83" t="s">
        <v>122</v>
      </c>
      <c r="B3" s="82"/>
      <c r="C3" s="82"/>
      <c r="D3" s="93"/>
      <c r="E3" s="83"/>
      <c r="F3" s="82"/>
      <c r="G3" s="81"/>
      <c r="H3" s="13" t="s">
        <v>34</v>
      </c>
      <c r="I3" s="42">
        <v>130</v>
      </c>
      <c r="J3" s="61"/>
      <c r="K3" s="44" t="s">
        <v>13</v>
      </c>
      <c r="L3" s="2"/>
      <c r="M3" s="27" t="s">
        <v>35</v>
      </c>
      <c r="O3" s="10" t="b">
        <v>0</v>
      </c>
      <c r="Q3" s="54"/>
      <c r="R3" s="54"/>
      <c r="W3" s="10"/>
      <c r="Y3" s="10"/>
      <c r="AA3" s="10"/>
    </row>
    <row r="4" spans="1:27" ht="12" customHeight="1" thickBot="1">
      <c r="A4" s="83" t="s">
        <v>123</v>
      </c>
      <c r="B4" s="82"/>
      <c r="C4" s="82"/>
      <c r="D4" s="93"/>
      <c r="E4" s="83" t="s">
        <v>124</v>
      </c>
      <c r="F4" s="82"/>
      <c r="G4" s="81"/>
      <c r="H4" s="14" t="s">
        <v>36</v>
      </c>
      <c r="I4" s="77">
        <f>D10+30-I2-I3</f>
        <v>555</v>
      </c>
      <c r="J4" s="62"/>
      <c r="K4" s="45" t="s">
        <v>15</v>
      </c>
      <c r="L4" s="3"/>
      <c r="M4" s="27" t="s">
        <v>37</v>
      </c>
      <c r="W4" s="10"/>
      <c r="Y4" s="10"/>
      <c r="AA4" s="10"/>
    </row>
    <row r="5" spans="1:27" ht="12" customHeight="1" thickBot="1">
      <c r="A5" s="83" t="s">
        <v>125</v>
      </c>
      <c r="B5" s="82"/>
      <c r="C5" s="82"/>
      <c r="D5" s="93"/>
      <c r="E5" s="83" t="s">
        <v>126</v>
      </c>
      <c r="F5" s="82"/>
      <c r="G5" s="81"/>
      <c r="H5" s="49"/>
      <c r="I5" s="50"/>
      <c r="J5" s="51"/>
      <c r="K5" s="49"/>
      <c r="L5" s="50"/>
      <c r="M5" s="52"/>
      <c r="N5" s="50"/>
      <c r="O5" s="53"/>
      <c r="P5" s="50"/>
      <c r="Q5" s="53"/>
      <c r="R5" s="50"/>
      <c r="S5" s="53"/>
      <c r="T5" s="50"/>
      <c r="U5" s="53"/>
      <c r="V5" s="50"/>
      <c r="W5" s="53"/>
      <c r="X5" s="50"/>
      <c r="Y5" s="53"/>
      <c r="Z5" s="50"/>
      <c r="AA5" s="10"/>
    </row>
    <row r="6" spans="1:29" ht="12" customHeight="1">
      <c r="A6" s="83" t="s">
        <v>127</v>
      </c>
      <c r="B6" s="82"/>
      <c r="C6" s="82"/>
      <c r="D6" s="93"/>
      <c r="E6" s="83" t="s">
        <v>128</v>
      </c>
      <c r="F6" s="82"/>
      <c r="G6" s="81"/>
      <c r="H6" s="48" t="s">
        <v>38</v>
      </c>
      <c r="I6" s="25" t="s">
        <v>39</v>
      </c>
      <c r="J6" s="46">
        <v>45</v>
      </c>
      <c r="K6" s="25" t="s">
        <v>13</v>
      </c>
      <c r="L6" s="26">
        <v>150</v>
      </c>
      <c r="M6" s="25" t="s">
        <v>14</v>
      </c>
      <c r="N6" s="26"/>
      <c r="O6" s="25" t="s">
        <v>15</v>
      </c>
      <c r="P6" s="26"/>
      <c r="Q6" s="25" t="s">
        <v>16</v>
      </c>
      <c r="R6" s="26">
        <v>8</v>
      </c>
      <c r="S6" s="25" t="s">
        <v>40</v>
      </c>
      <c r="T6" s="26"/>
      <c r="U6" s="25" t="s">
        <v>41</v>
      </c>
      <c r="V6" s="26"/>
      <c r="W6" s="25" t="s">
        <v>42</v>
      </c>
      <c r="X6" s="26"/>
      <c r="Y6" s="25" t="s">
        <v>43</v>
      </c>
      <c r="Z6" s="7"/>
      <c r="AA6" s="78" t="s">
        <v>44</v>
      </c>
      <c r="AB6" s="79"/>
      <c r="AC6" s="79"/>
    </row>
    <row r="7" spans="1:29" ht="12" customHeight="1">
      <c r="A7" s="84" t="s">
        <v>73</v>
      </c>
      <c r="B7" s="100">
        <f>SUM(105,L2,I1*6,D12*3,J12,J14,J16,J18,J24,J26,J28,J30,J33)</f>
        <v>2285</v>
      </c>
      <c r="C7" s="106">
        <f>SUM(L13,L15,L17,N25,N27,N29,N31,L34)</f>
        <v>0</v>
      </c>
      <c r="D7" s="93"/>
      <c r="E7" s="86" t="s">
        <v>74</v>
      </c>
      <c r="F7" s="85">
        <f>SUM(8,I1*4,D14*3,J13,J15,J17,J19,J25,J27,J29,J31,J34)</f>
        <v>2091</v>
      </c>
      <c r="G7" s="105">
        <f>SUM(N13,N15,N17,P25,P27,P29,P31,N34)</f>
        <v>0</v>
      </c>
      <c r="H7" s="15" t="s">
        <v>45</v>
      </c>
      <c r="I7" s="12" t="s">
        <v>39</v>
      </c>
      <c r="J7" s="19">
        <v>50</v>
      </c>
      <c r="K7" s="12" t="s">
        <v>13</v>
      </c>
      <c r="L7" s="4"/>
      <c r="M7" s="12" t="s">
        <v>14</v>
      </c>
      <c r="N7" s="4"/>
      <c r="O7" s="12" t="s">
        <v>15</v>
      </c>
      <c r="P7" s="4"/>
      <c r="Q7" s="12" t="s">
        <v>16</v>
      </c>
      <c r="R7" s="21">
        <v>18</v>
      </c>
      <c r="S7" s="12" t="s">
        <v>40</v>
      </c>
      <c r="T7" s="4">
        <v>15</v>
      </c>
      <c r="U7" s="12" t="s">
        <v>41</v>
      </c>
      <c r="V7" s="4">
        <v>25</v>
      </c>
      <c r="W7" s="12" t="s">
        <v>42</v>
      </c>
      <c r="X7" s="4"/>
      <c r="Y7" s="12" t="s">
        <v>43</v>
      </c>
      <c r="Z7" s="2"/>
      <c r="AA7" s="78" t="s">
        <v>46</v>
      </c>
      <c r="AB7" s="79"/>
      <c r="AC7" s="79"/>
    </row>
    <row r="8" spans="1:29" ht="12" customHeight="1">
      <c r="A8" s="97" t="s">
        <v>129</v>
      </c>
      <c r="B8" s="101"/>
      <c r="C8" s="101"/>
      <c r="D8" s="93"/>
      <c r="E8" s="98" t="s">
        <v>130</v>
      </c>
      <c r="F8" s="99"/>
      <c r="G8" s="98"/>
      <c r="H8" s="137" t="s">
        <v>47</v>
      </c>
      <c r="I8" s="12" t="s">
        <v>48</v>
      </c>
      <c r="J8" s="4">
        <v>110</v>
      </c>
      <c r="K8" s="12" t="s">
        <v>13</v>
      </c>
      <c r="L8" s="4">
        <v>40</v>
      </c>
      <c r="M8" s="12" t="s">
        <v>14</v>
      </c>
      <c r="N8" s="4">
        <v>8</v>
      </c>
      <c r="O8" s="12" t="s">
        <v>15</v>
      </c>
      <c r="P8" s="4">
        <v>120</v>
      </c>
      <c r="Q8" s="12" t="s">
        <v>16</v>
      </c>
      <c r="R8" s="4"/>
      <c r="S8" s="12" t="s">
        <v>40</v>
      </c>
      <c r="T8" s="4"/>
      <c r="U8" s="12" t="s">
        <v>41</v>
      </c>
      <c r="V8" s="4"/>
      <c r="W8" s="12" t="s">
        <v>42</v>
      </c>
      <c r="X8" s="4"/>
      <c r="Y8" s="12" t="s">
        <v>43</v>
      </c>
      <c r="Z8" s="2"/>
      <c r="AA8" s="78" t="s">
        <v>49</v>
      </c>
      <c r="AB8" s="79"/>
      <c r="AC8" s="79"/>
    </row>
    <row r="9" spans="1:29" ht="12" customHeight="1">
      <c r="A9" s="81"/>
      <c r="B9" s="82"/>
      <c r="C9" s="82"/>
      <c r="D9" s="93"/>
      <c r="E9" s="81"/>
      <c r="F9" s="82"/>
      <c r="G9" s="81"/>
      <c r="H9" s="137"/>
      <c r="I9" s="12" t="s">
        <v>50</v>
      </c>
      <c r="J9" s="4">
        <v>35</v>
      </c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/>
      <c r="AA9" s="78"/>
      <c r="AB9" s="79"/>
      <c r="AC9" s="79"/>
    </row>
    <row r="10" spans="1:29" ht="12" customHeight="1" thickBot="1">
      <c r="A10" s="95"/>
      <c r="B10" s="111" t="s">
        <v>88</v>
      </c>
      <c r="C10" s="96"/>
      <c r="D10" s="104">
        <f>SUMPRODUCT(N(ROW(1:64988)&gt;=1),N(ROW(1:64988)&lt;=INT(I1/10)),(3+ROW(1:64988))*10)-4+(INT(I1/10)+4)*(I1-INT(I1/10)*10+1)</f>
        <v>860</v>
      </c>
      <c r="E10" s="112" t="s">
        <v>89</v>
      </c>
      <c r="F10" s="96"/>
      <c r="G10" s="95"/>
      <c r="H10" s="16" t="s">
        <v>51</v>
      </c>
      <c r="I10" s="17" t="s">
        <v>50</v>
      </c>
      <c r="J10" s="20">
        <v>60</v>
      </c>
      <c r="K10" s="17" t="s">
        <v>13</v>
      </c>
      <c r="L10" s="6">
        <v>29</v>
      </c>
      <c r="M10" s="17" t="s">
        <v>14</v>
      </c>
      <c r="N10" s="6">
        <v>18</v>
      </c>
      <c r="O10" s="17" t="s">
        <v>15</v>
      </c>
      <c r="P10" s="6"/>
      <c r="Q10" s="17" t="s">
        <v>16</v>
      </c>
      <c r="R10" s="22">
        <v>8</v>
      </c>
      <c r="S10" s="17" t="s">
        <v>40</v>
      </c>
      <c r="T10" s="6"/>
      <c r="U10" s="17" t="s">
        <v>41</v>
      </c>
      <c r="V10" s="6"/>
      <c r="W10" s="17" t="s">
        <v>42</v>
      </c>
      <c r="X10" s="6"/>
      <c r="Y10" s="17" t="s">
        <v>43</v>
      </c>
      <c r="Z10" s="3"/>
      <c r="AA10" s="78" t="s">
        <v>52</v>
      </c>
      <c r="AB10" s="79"/>
      <c r="AC10" s="79"/>
    </row>
    <row r="11" spans="1:29" ht="12" customHeight="1" thickBot="1">
      <c r="A11" s="95"/>
      <c r="B11" s="96"/>
      <c r="C11" s="96"/>
      <c r="D11" s="102"/>
      <c r="E11" s="95"/>
      <c r="F11" s="96"/>
      <c r="G11" s="95"/>
      <c r="H11" s="55"/>
      <c r="I11" s="56"/>
      <c r="J11" s="57"/>
      <c r="K11" s="56"/>
      <c r="L11" s="58"/>
      <c r="M11" s="56"/>
      <c r="N11" s="58"/>
      <c r="O11" s="56"/>
      <c r="P11" s="58"/>
      <c r="Q11" s="56"/>
      <c r="R11" s="56"/>
      <c r="S11" s="56"/>
      <c r="T11" s="58"/>
      <c r="U11" s="56"/>
      <c r="V11" s="58"/>
      <c r="W11" s="56"/>
      <c r="X11" s="58"/>
      <c r="Y11" s="56"/>
      <c r="Z11" s="58"/>
      <c r="AA11" s="78"/>
      <c r="AB11" s="79"/>
      <c r="AC11" s="79"/>
    </row>
    <row r="12" spans="1:29" ht="12" customHeight="1">
      <c r="A12" s="83" t="s">
        <v>31</v>
      </c>
      <c r="B12" s="82">
        <f>I2</f>
        <v>205</v>
      </c>
      <c r="C12" s="91">
        <f>SUM(J2,R25,R27,R29,R31,R34)</f>
        <v>15</v>
      </c>
      <c r="D12" s="104">
        <f>SUM(I2:J2,R25,R27,R29,R31,R34)</f>
        <v>220</v>
      </c>
      <c r="E12" s="87" t="s">
        <v>78</v>
      </c>
      <c r="F12" s="82">
        <f>INT(SUM(D12,INT(I1/2),L18,J21,L21,L24,L26,L28,L30,J35)*(1+SUM(P18,P21)/100)*(1+SUM(IF(O2=TRUE,3,0),IF(O3=TRUE,3,0))/100))</f>
        <v>744</v>
      </c>
      <c r="G12" s="92">
        <f>INT(SUM(D12,INT(I1/2),L19,J22,L22,L25,L27,L29,L31,J36)*(1+SUM(P18,P21)/100)*(1+SUM(IF(O2=TRUE,3,0),IF(O3=TRUE,3,0))/100))</f>
        <v>828</v>
      </c>
      <c r="H12" s="138" t="s">
        <v>53</v>
      </c>
      <c r="I12" s="25" t="s">
        <v>32</v>
      </c>
      <c r="J12" s="46">
        <v>88</v>
      </c>
      <c r="K12" s="25" t="s">
        <v>13</v>
      </c>
      <c r="L12" s="26">
        <v>30</v>
      </c>
      <c r="M12" s="25" t="s">
        <v>14</v>
      </c>
      <c r="N12" s="26"/>
      <c r="O12" s="25" t="s">
        <v>15</v>
      </c>
      <c r="P12" s="26">
        <v>60</v>
      </c>
      <c r="Q12" s="25" t="s">
        <v>16</v>
      </c>
      <c r="R12" s="26"/>
      <c r="S12" s="25" t="s">
        <v>40</v>
      </c>
      <c r="T12" s="26"/>
      <c r="U12" s="25" t="s">
        <v>41</v>
      </c>
      <c r="V12" s="26"/>
      <c r="W12" s="25" t="s">
        <v>42</v>
      </c>
      <c r="X12" s="26"/>
      <c r="Y12" s="25" t="s">
        <v>43</v>
      </c>
      <c r="Z12" s="7"/>
      <c r="AA12" s="78" t="s">
        <v>54</v>
      </c>
      <c r="AB12" s="79"/>
      <c r="AC12" s="79"/>
    </row>
    <row r="13" spans="1:29" ht="12" customHeight="1">
      <c r="A13" s="83" t="s">
        <v>34</v>
      </c>
      <c r="B13" s="82">
        <f>I3</f>
        <v>130</v>
      </c>
      <c r="C13" s="91">
        <f>SUM(J3,T25,T27,T29,T31,T34)</f>
        <v>0</v>
      </c>
      <c r="D13" s="104">
        <f>SUM(I3:J3,T25,T27,T29,T31,T34)</f>
        <v>130</v>
      </c>
      <c r="E13" s="87" t="s">
        <v>81</v>
      </c>
      <c r="F13" s="82">
        <f>INT(SUM(INT(F12*D23*(1+SUM(R18,R21)/100)),INT(G12*D23*(1+SUM(R18,R21)/100)))/2)+INT(SUM(N18:N19,N21:N22,L35:L36)/2)</f>
        <v>6446</v>
      </c>
      <c r="G13" s="81"/>
      <c r="H13" s="132"/>
      <c r="I13" s="30" t="s">
        <v>55</v>
      </c>
      <c r="J13" s="40"/>
      <c r="K13" s="30" t="s">
        <v>17</v>
      </c>
      <c r="L13" s="32"/>
      <c r="M13" s="30" t="s">
        <v>18</v>
      </c>
      <c r="N13" s="32"/>
      <c r="O13" s="30" t="s">
        <v>56</v>
      </c>
      <c r="P13" s="32"/>
      <c r="Q13" s="34"/>
      <c r="R13" s="35"/>
      <c r="S13" s="34"/>
      <c r="T13" s="35"/>
      <c r="U13" s="34"/>
      <c r="V13" s="35"/>
      <c r="W13" s="34"/>
      <c r="X13" s="35"/>
      <c r="Y13" s="34"/>
      <c r="Z13" s="36"/>
      <c r="AA13" s="78"/>
      <c r="AB13" s="79"/>
      <c r="AC13" s="79"/>
    </row>
    <row r="14" spans="1:29" ht="12" customHeight="1">
      <c r="A14" s="83" t="s">
        <v>36</v>
      </c>
      <c r="B14" s="82">
        <f>I4</f>
        <v>555</v>
      </c>
      <c r="C14" s="91">
        <f>SUM(J4,V25,V27,V29,V31,V34)</f>
        <v>0</v>
      </c>
      <c r="D14" s="104">
        <f>SUM(I4:J4,V25,V27,V29,V31,V34)</f>
        <v>555</v>
      </c>
      <c r="E14" s="87" t="s">
        <v>131</v>
      </c>
      <c r="F14" s="82">
        <f>INT(INT(AVERAGE(D27:D29))*(1+SUM(IF(O2=TRUE,4,0),IF(O3=TRUE,4,0))/100))</f>
        <v>869</v>
      </c>
      <c r="G14" s="81"/>
      <c r="H14" s="132" t="s">
        <v>57</v>
      </c>
      <c r="I14" s="12" t="s">
        <v>32</v>
      </c>
      <c r="J14" s="4">
        <v>116</v>
      </c>
      <c r="K14" s="12" t="s">
        <v>13</v>
      </c>
      <c r="L14" s="4"/>
      <c r="M14" s="12" t="s">
        <v>14</v>
      </c>
      <c r="N14" s="4"/>
      <c r="O14" s="12" t="s">
        <v>15</v>
      </c>
      <c r="P14" s="4"/>
      <c r="Q14" s="12" t="s">
        <v>16</v>
      </c>
      <c r="R14" s="4"/>
      <c r="S14" s="12" t="s">
        <v>40</v>
      </c>
      <c r="T14" s="4">
        <v>22</v>
      </c>
      <c r="U14" s="12" t="s">
        <v>41</v>
      </c>
      <c r="V14" s="4">
        <v>15</v>
      </c>
      <c r="W14" s="12" t="s">
        <v>42</v>
      </c>
      <c r="X14" s="4">
        <v>30</v>
      </c>
      <c r="Y14" s="12" t="s">
        <v>43</v>
      </c>
      <c r="Z14" s="2">
        <v>130</v>
      </c>
      <c r="AA14" s="78" t="s">
        <v>58</v>
      </c>
      <c r="AB14" s="79"/>
      <c r="AC14" s="79"/>
    </row>
    <row r="15" spans="1:29" ht="12" customHeight="1">
      <c r="A15" s="81" t="s">
        <v>132</v>
      </c>
      <c r="B15" s="82"/>
      <c r="C15" s="82"/>
      <c r="D15" s="93"/>
      <c r="E15" s="87" t="s">
        <v>84</v>
      </c>
      <c r="F15" s="82">
        <f>INT(SUM(D13,D14*2,INT(I1/2),L4,P6:P8,P10,P12,P14,P16,R24,R26,R28,R30,P33)*(1+SUM(R6:R8,R10,R12,R14,R16,T24,T26,T28,T30,R33)/100)*(1+SUM(IF(O2=TRUE,4,0),IF(O3=TRUE,4,0))/100))</f>
        <v>2302</v>
      </c>
      <c r="G15" s="81"/>
      <c r="H15" s="132"/>
      <c r="I15" s="30" t="s">
        <v>55</v>
      </c>
      <c r="J15" s="32"/>
      <c r="K15" s="30" t="s">
        <v>17</v>
      </c>
      <c r="L15" s="32"/>
      <c r="M15" s="30" t="s">
        <v>18</v>
      </c>
      <c r="N15" s="32"/>
      <c r="O15" s="30" t="s">
        <v>56</v>
      </c>
      <c r="P15" s="32"/>
      <c r="Q15" s="34"/>
      <c r="R15" s="35"/>
      <c r="S15" s="34"/>
      <c r="T15" s="35"/>
      <c r="U15" s="34"/>
      <c r="V15" s="35"/>
      <c r="W15" s="34"/>
      <c r="X15" s="35"/>
      <c r="Y15" s="34"/>
      <c r="Z15" s="36"/>
      <c r="AA15" s="78"/>
      <c r="AB15" s="79"/>
      <c r="AC15" s="79"/>
    </row>
    <row r="16" spans="1:29" ht="12" customHeight="1">
      <c r="A16" s="81" t="s">
        <v>133</v>
      </c>
      <c r="B16" s="82"/>
      <c r="C16" s="82"/>
      <c r="D16" s="93"/>
      <c r="E16" s="87" t="s">
        <v>83</v>
      </c>
      <c r="F16" s="82">
        <f>D13*2+Z21</f>
        <v>260</v>
      </c>
      <c r="G16" s="81"/>
      <c r="H16" s="132" t="s">
        <v>59</v>
      </c>
      <c r="I16" s="12" t="s">
        <v>32</v>
      </c>
      <c r="J16" s="4">
        <v>150</v>
      </c>
      <c r="K16" s="12" t="s">
        <v>13</v>
      </c>
      <c r="L16" s="4"/>
      <c r="M16" s="12" t="s">
        <v>14</v>
      </c>
      <c r="N16" s="4">
        <v>5</v>
      </c>
      <c r="O16" s="12" t="s">
        <v>15</v>
      </c>
      <c r="P16" s="4"/>
      <c r="Q16" s="12" t="s">
        <v>16</v>
      </c>
      <c r="R16" s="4">
        <v>5</v>
      </c>
      <c r="S16" s="12" t="s">
        <v>40</v>
      </c>
      <c r="T16" s="4"/>
      <c r="U16" s="12" t="s">
        <v>41</v>
      </c>
      <c r="V16" s="4"/>
      <c r="W16" s="12" t="s">
        <v>42</v>
      </c>
      <c r="X16" s="4">
        <v>8</v>
      </c>
      <c r="Y16" s="12" t="s">
        <v>43</v>
      </c>
      <c r="Z16" s="2"/>
      <c r="AA16" s="78" t="s">
        <v>60</v>
      </c>
      <c r="AB16" s="79"/>
      <c r="AC16" s="79"/>
    </row>
    <row r="17" spans="1:29" ht="12" customHeight="1">
      <c r="A17" s="81" t="s">
        <v>51</v>
      </c>
      <c r="B17" s="82"/>
      <c r="C17" s="82"/>
      <c r="D17" s="93"/>
      <c r="E17" s="87" t="s">
        <v>86</v>
      </c>
      <c r="F17" s="82">
        <f>SUM(INT(D13/2),Z6:Z8,Z10,Z12,Z14,Z16,Z18,AB24,AB26,AB28,AB30,Z33)</f>
        <v>195</v>
      </c>
      <c r="G17" s="81"/>
      <c r="H17" s="132"/>
      <c r="I17" s="30" t="s">
        <v>55</v>
      </c>
      <c r="J17" s="32">
        <v>18</v>
      </c>
      <c r="K17" s="30" t="s">
        <v>17</v>
      </c>
      <c r="L17" s="32"/>
      <c r="M17" s="30" t="s">
        <v>18</v>
      </c>
      <c r="N17" s="32"/>
      <c r="O17" s="30" t="s">
        <v>56</v>
      </c>
      <c r="P17" s="32"/>
      <c r="Q17" s="34"/>
      <c r="R17" s="35"/>
      <c r="S17" s="34"/>
      <c r="T17" s="35"/>
      <c r="U17" s="34"/>
      <c r="V17" s="35"/>
      <c r="W17" s="34"/>
      <c r="X17" s="35"/>
      <c r="Y17" s="34"/>
      <c r="Z17" s="36"/>
      <c r="AA17" s="78"/>
      <c r="AB17" s="79"/>
      <c r="AC17" s="79"/>
    </row>
    <row r="18" spans="1:29" ht="12" customHeight="1">
      <c r="A18" s="81"/>
      <c r="B18" s="82"/>
      <c r="C18" s="82"/>
      <c r="D18" s="93"/>
      <c r="E18" s="81"/>
      <c r="F18" s="82"/>
      <c r="G18" s="81"/>
      <c r="H18" s="132" t="s">
        <v>61</v>
      </c>
      <c r="I18" s="12" t="s">
        <v>32</v>
      </c>
      <c r="J18" s="4">
        <v>91</v>
      </c>
      <c r="K18" s="12" t="s">
        <v>27</v>
      </c>
      <c r="L18" s="4">
        <v>50</v>
      </c>
      <c r="M18" s="12" t="s">
        <v>5</v>
      </c>
      <c r="N18" s="4">
        <v>120</v>
      </c>
      <c r="O18" s="12" t="s">
        <v>62</v>
      </c>
      <c r="P18" s="4"/>
      <c r="Q18" s="12" t="s">
        <v>20</v>
      </c>
      <c r="R18" s="4"/>
      <c r="S18" s="12" t="s">
        <v>40</v>
      </c>
      <c r="T18" s="4"/>
      <c r="U18" s="12" t="s">
        <v>41</v>
      </c>
      <c r="V18" s="4"/>
      <c r="W18" s="12" t="s">
        <v>42</v>
      </c>
      <c r="X18" s="4"/>
      <c r="Y18" s="12" t="s">
        <v>43</v>
      </c>
      <c r="Z18" s="2"/>
      <c r="AA18" s="78" t="s">
        <v>63</v>
      </c>
      <c r="AB18" s="79"/>
      <c r="AC18" s="79"/>
    </row>
    <row r="19" spans="1:29" ht="12" customHeight="1" thickBot="1">
      <c r="A19" s="109" t="s">
        <v>76</v>
      </c>
      <c r="B19" s="109"/>
      <c r="C19" s="82">
        <f>X21</f>
        <v>25</v>
      </c>
      <c r="D19" s="94">
        <f>X22</f>
        <v>12</v>
      </c>
      <c r="E19" s="88" t="s">
        <v>82</v>
      </c>
      <c r="F19" s="82">
        <f>SUM(X6:X8,X10,X12,X14,X16,X18,Z24,Z26,Z28,Z30,X33)</f>
        <v>38</v>
      </c>
      <c r="G19" s="81"/>
      <c r="H19" s="133"/>
      <c r="I19" s="31" t="s">
        <v>55</v>
      </c>
      <c r="J19" s="33"/>
      <c r="K19" s="17" t="s">
        <v>28</v>
      </c>
      <c r="L19" s="6">
        <v>50</v>
      </c>
      <c r="M19" s="17" t="s">
        <v>6</v>
      </c>
      <c r="N19" s="6">
        <v>120</v>
      </c>
      <c r="O19" s="31" t="s">
        <v>56</v>
      </c>
      <c r="P19" s="33"/>
      <c r="Q19" s="37"/>
      <c r="R19" s="38"/>
      <c r="S19" s="37"/>
      <c r="T19" s="38"/>
      <c r="U19" s="37"/>
      <c r="V19" s="38"/>
      <c r="W19" s="37"/>
      <c r="X19" s="38"/>
      <c r="Y19" s="37"/>
      <c r="Z19" s="39"/>
      <c r="AA19" s="78"/>
      <c r="AB19" s="79"/>
      <c r="AC19" s="79"/>
    </row>
    <row r="20" spans="1:29" ht="12" customHeight="1" thickBot="1">
      <c r="A20" s="109" t="s">
        <v>79</v>
      </c>
      <c r="B20" s="109"/>
      <c r="C20" s="82">
        <f>V21</f>
        <v>12</v>
      </c>
      <c r="D20" s="94">
        <f>V22</f>
        <v>6</v>
      </c>
      <c r="E20" s="88" t="s">
        <v>85</v>
      </c>
      <c r="F20" s="82">
        <f>SUM(V6:V8,V10,V12,V14,V16,V18,X24,X26,X28,X30,V33)</f>
        <v>40</v>
      </c>
      <c r="G20" s="81"/>
      <c r="H20" s="55"/>
      <c r="I20" s="56"/>
      <c r="J20" s="58"/>
      <c r="K20" s="56"/>
      <c r="L20" s="58"/>
      <c r="M20" s="56"/>
      <c r="N20" s="58"/>
      <c r="O20" s="56"/>
      <c r="P20" s="58"/>
      <c r="Q20" s="56"/>
      <c r="R20" s="58"/>
      <c r="S20" s="56"/>
      <c r="T20" s="58"/>
      <c r="U20" s="56"/>
      <c r="V20" s="58"/>
      <c r="W20" s="56"/>
      <c r="X20" s="58"/>
      <c r="Y20" s="56"/>
      <c r="Z20" s="58"/>
      <c r="AA20" s="78"/>
      <c r="AB20" s="79"/>
      <c r="AC20" s="79"/>
    </row>
    <row r="21" spans="1:29" ht="12" customHeight="1">
      <c r="A21" s="109" t="s">
        <v>80</v>
      </c>
      <c r="B21" s="109"/>
      <c r="C21" s="82">
        <f>T21</f>
        <v>0</v>
      </c>
      <c r="D21" s="94">
        <f>T22</f>
        <v>0</v>
      </c>
      <c r="E21" s="88" t="s">
        <v>87</v>
      </c>
      <c r="F21" s="82">
        <f>SUM(T6:T8,T10,T12,T14,T16,T18,V24,V26,V28,V30,T33)</f>
        <v>37</v>
      </c>
      <c r="G21" s="81"/>
      <c r="H21" s="139" t="s">
        <v>0</v>
      </c>
      <c r="I21" s="25" t="s">
        <v>3</v>
      </c>
      <c r="J21" s="26">
        <v>273</v>
      </c>
      <c r="K21" s="25" t="s">
        <v>1</v>
      </c>
      <c r="L21" s="26">
        <v>45</v>
      </c>
      <c r="M21" s="25" t="s">
        <v>5</v>
      </c>
      <c r="N21" s="26"/>
      <c r="O21" s="25" t="s">
        <v>139</v>
      </c>
      <c r="P21" s="26">
        <v>14</v>
      </c>
      <c r="Q21" s="25" t="s">
        <v>20</v>
      </c>
      <c r="R21" s="26">
        <v>17</v>
      </c>
      <c r="S21" s="25" t="s">
        <v>7</v>
      </c>
      <c r="T21" s="26"/>
      <c r="U21" s="25" t="s">
        <v>8</v>
      </c>
      <c r="V21" s="26">
        <v>12</v>
      </c>
      <c r="W21" s="25" t="s">
        <v>9</v>
      </c>
      <c r="X21" s="26">
        <v>25</v>
      </c>
      <c r="Y21" s="25" t="s">
        <v>10</v>
      </c>
      <c r="Z21" s="7"/>
      <c r="AA21" s="78" t="s">
        <v>138</v>
      </c>
      <c r="AB21" s="79"/>
      <c r="AC21" s="79"/>
    </row>
    <row r="22" spans="1:29" ht="12" customHeight="1" thickBot="1">
      <c r="A22" s="95"/>
      <c r="B22" s="96"/>
      <c r="C22" s="96"/>
      <c r="D22" s="102"/>
      <c r="E22" s="95"/>
      <c r="F22" s="96"/>
      <c r="G22" s="95"/>
      <c r="H22" s="140"/>
      <c r="I22" s="17" t="s">
        <v>4</v>
      </c>
      <c r="J22" s="6">
        <v>327</v>
      </c>
      <c r="K22" s="17" t="s">
        <v>2</v>
      </c>
      <c r="L22" s="6">
        <v>65</v>
      </c>
      <c r="M22" s="17" t="s">
        <v>6</v>
      </c>
      <c r="N22" s="6"/>
      <c r="O22" s="30" t="s">
        <v>140</v>
      </c>
      <c r="P22" s="32">
        <v>40</v>
      </c>
      <c r="Q22" s="30" t="s">
        <v>141</v>
      </c>
      <c r="R22" s="32">
        <v>8</v>
      </c>
      <c r="S22" s="17" t="s">
        <v>19</v>
      </c>
      <c r="T22" s="59"/>
      <c r="U22" s="17" t="s">
        <v>19</v>
      </c>
      <c r="V22" s="59">
        <v>6</v>
      </c>
      <c r="W22" s="17" t="s">
        <v>19</v>
      </c>
      <c r="X22" s="59">
        <v>12</v>
      </c>
      <c r="Y22" s="37"/>
      <c r="Z22" s="39"/>
      <c r="AA22" s="78"/>
      <c r="AB22" s="79"/>
      <c r="AC22" s="79"/>
    </row>
    <row r="23" spans="1:27" ht="12" customHeight="1" thickBot="1">
      <c r="A23" s="107" t="s">
        <v>75</v>
      </c>
      <c r="B23" s="108"/>
      <c r="C23" s="108"/>
      <c r="D23" s="103">
        <f>1+SUM(INT(I1/3),D14)/100</f>
        <v>6.88</v>
      </c>
      <c r="E23" s="112"/>
      <c r="F23" s="110"/>
      <c r="G23" s="112"/>
      <c r="H23" s="49"/>
      <c r="W23" s="10"/>
      <c r="Y23" s="10"/>
      <c r="AA23" s="10"/>
    </row>
    <row r="24" spans="1:30" ht="12" customHeight="1">
      <c r="A24" s="107" t="s">
        <v>142</v>
      </c>
      <c r="B24" s="96"/>
      <c r="C24" s="96"/>
      <c r="D24" s="103">
        <f>INT(F12*D23*(1+SUM(R18,R21)/100))+SUM(N18,N21,L35)</f>
        <v>6108</v>
      </c>
      <c r="E24" s="121" t="s">
        <v>146</v>
      </c>
      <c r="F24" s="83">
        <f>INT(F12*(1+P22/100)*D23*(1+SUM(R18,R21)/100))+SUM(N18,N21,L35)</f>
        <v>8504</v>
      </c>
      <c r="G24" s="111" t="s">
        <v>145</v>
      </c>
      <c r="H24" s="129" t="s">
        <v>64</v>
      </c>
      <c r="I24" s="23" t="s">
        <v>32</v>
      </c>
      <c r="J24" s="18">
        <v>40</v>
      </c>
      <c r="K24" s="23" t="s">
        <v>27</v>
      </c>
      <c r="L24" s="5">
        <v>5</v>
      </c>
      <c r="M24" s="23" t="s">
        <v>13</v>
      </c>
      <c r="N24" s="5">
        <v>30</v>
      </c>
      <c r="O24" s="23" t="s">
        <v>14</v>
      </c>
      <c r="P24" s="5"/>
      <c r="Q24" s="23" t="s">
        <v>15</v>
      </c>
      <c r="R24" s="5">
        <v>25</v>
      </c>
      <c r="S24" s="23" t="s">
        <v>16</v>
      </c>
      <c r="T24" s="5">
        <v>2</v>
      </c>
      <c r="U24" s="23" t="s">
        <v>40</v>
      </c>
      <c r="V24" s="5"/>
      <c r="W24" s="23" t="s">
        <v>41</v>
      </c>
      <c r="X24" s="5"/>
      <c r="Y24" s="23" t="s">
        <v>42</v>
      </c>
      <c r="Z24" s="5"/>
      <c r="AA24" s="23" t="s">
        <v>43</v>
      </c>
      <c r="AB24" s="1"/>
      <c r="AC24" s="78" t="s">
        <v>65</v>
      </c>
      <c r="AD24" s="79"/>
    </row>
    <row r="25" spans="1:30" ht="12" customHeight="1">
      <c r="A25" s="107" t="s">
        <v>143</v>
      </c>
      <c r="B25" s="96"/>
      <c r="C25" s="96"/>
      <c r="D25" s="103">
        <f>INT(G12*D23*(1+SUM(R18,R21)/100))+SUM(N19,N22,L36)</f>
        <v>6785</v>
      </c>
      <c r="E25" s="121" t="s">
        <v>144</v>
      </c>
      <c r="F25" s="83">
        <f>INT(G12*(1+P22/100)*D23*(1+SUM(R18,R21)/100))+SUM(N19,N22,L36)</f>
        <v>9451</v>
      </c>
      <c r="G25" s="111" t="s">
        <v>145</v>
      </c>
      <c r="H25" s="130"/>
      <c r="I25" s="12" t="s">
        <v>55</v>
      </c>
      <c r="J25" s="19"/>
      <c r="K25" s="12" t="s">
        <v>28</v>
      </c>
      <c r="L25" s="4">
        <v>5</v>
      </c>
      <c r="M25" s="12" t="s">
        <v>17</v>
      </c>
      <c r="N25" s="4"/>
      <c r="O25" s="12" t="s">
        <v>18</v>
      </c>
      <c r="P25" s="4"/>
      <c r="Q25" s="30" t="s">
        <v>31</v>
      </c>
      <c r="R25" s="32"/>
      <c r="S25" s="30" t="s">
        <v>34</v>
      </c>
      <c r="T25" s="32"/>
      <c r="U25" s="30" t="s">
        <v>36</v>
      </c>
      <c r="V25" s="32"/>
      <c r="W25" s="34"/>
      <c r="X25" s="35"/>
      <c r="Y25" s="34"/>
      <c r="Z25" s="35"/>
      <c r="AA25" s="34"/>
      <c r="AB25" s="36"/>
      <c r="AC25" s="78"/>
      <c r="AD25" s="79"/>
    </row>
    <row r="26" spans="1:30" ht="12" customHeight="1">
      <c r="A26" s="107"/>
      <c r="B26" s="96"/>
      <c r="C26" s="96"/>
      <c r="D26" s="102"/>
      <c r="E26" s="95"/>
      <c r="F26" s="96"/>
      <c r="G26" s="95"/>
      <c r="H26" s="130" t="s">
        <v>66</v>
      </c>
      <c r="I26" s="12" t="s">
        <v>32</v>
      </c>
      <c r="J26" s="19"/>
      <c r="K26" s="12" t="s">
        <v>27</v>
      </c>
      <c r="L26" s="4"/>
      <c r="M26" s="12" t="s">
        <v>13</v>
      </c>
      <c r="N26" s="4"/>
      <c r="O26" s="12" t="s">
        <v>14</v>
      </c>
      <c r="P26" s="4"/>
      <c r="Q26" s="12" t="s">
        <v>15</v>
      </c>
      <c r="R26" s="4"/>
      <c r="S26" s="12" t="s">
        <v>16</v>
      </c>
      <c r="T26" s="4"/>
      <c r="U26" s="12" t="s">
        <v>40</v>
      </c>
      <c r="V26" s="4"/>
      <c r="W26" s="12" t="s">
        <v>41</v>
      </c>
      <c r="X26" s="4"/>
      <c r="Y26" s="12" t="s">
        <v>42</v>
      </c>
      <c r="Z26" s="4"/>
      <c r="AA26" s="12" t="s">
        <v>43</v>
      </c>
      <c r="AB26" s="2"/>
      <c r="AC26" s="78"/>
      <c r="AD26" s="79"/>
    </row>
    <row r="27" spans="1:30" ht="12" customHeight="1">
      <c r="A27" s="107" t="s">
        <v>134</v>
      </c>
      <c r="B27" s="108"/>
      <c r="C27" s="108"/>
      <c r="D27" s="103">
        <f>INT(SUM(D13,INT(I1/4),SUM(J6:J7),L3,L6:L8,L10,L12,L14,L16,N24,N26,N28,N30,L33)*(1+SUM(N6:N8,N10,N12,N14,N16,P24,P26,P28,P30,N33)/100))</f>
        <v>862</v>
      </c>
      <c r="E27" s="112"/>
      <c r="F27" s="110"/>
      <c r="G27" s="112"/>
      <c r="H27" s="130"/>
      <c r="I27" s="12" t="s">
        <v>55</v>
      </c>
      <c r="J27" s="19"/>
      <c r="K27" s="12" t="s">
        <v>28</v>
      </c>
      <c r="L27" s="4"/>
      <c r="M27" s="12" t="s">
        <v>17</v>
      </c>
      <c r="N27" s="4"/>
      <c r="O27" s="12" t="s">
        <v>18</v>
      </c>
      <c r="P27" s="4"/>
      <c r="Q27" s="30" t="s">
        <v>31</v>
      </c>
      <c r="R27" s="32"/>
      <c r="S27" s="30" t="s">
        <v>34</v>
      </c>
      <c r="T27" s="32"/>
      <c r="U27" s="30" t="s">
        <v>36</v>
      </c>
      <c r="V27" s="32"/>
      <c r="W27" s="34"/>
      <c r="X27" s="35"/>
      <c r="Y27" s="34"/>
      <c r="Z27" s="35"/>
      <c r="AA27" s="34"/>
      <c r="AB27" s="36"/>
      <c r="AC27" s="78"/>
      <c r="AD27" s="79"/>
    </row>
    <row r="28" spans="1:30" ht="12" customHeight="1">
      <c r="A28" s="107" t="s">
        <v>135</v>
      </c>
      <c r="B28" s="108"/>
      <c r="C28" s="108"/>
      <c r="D28" s="103">
        <f>INT(SUM(D13,INT(I1/4),J8,L3,L6:L8,L10,L12,L14,L16,N24,N26,N28,N30,L33)*(1+SUM(N6:N8,N10,N12,N14,N16,P24,P26,P28,P30,N33)/100))</f>
        <v>883</v>
      </c>
      <c r="E28" s="112" t="s">
        <v>147</v>
      </c>
      <c r="F28" s="110"/>
      <c r="G28" s="112"/>
      <c r="H28" s="130" t="s">
        <v>67</v>
      </c>
      <c r="I28" s="12" t="s">
        <v>32</v>
      </c>
      <c r="J28" s="19">
        <v>90</v>
      </c>
      <c r="K28" s="12" t="s">
        <v>27</v>
      </c>
      <c r="L28" s="4">
        <v>5</v>
      </c>
      <c r="M28" s="12" t="s">
        <v>13</v>
      </c>
      <c r="N28" s="4">
        <v>60</v>
      </c>
      <c r="O28" s="12" t="s">
        <v>14</v>
      </c>
      <c r="P28" s="4"/>
      <c r="Q28" s="12" t="s">
        <v>15</v>
      </c>
      <c r="R28" s="4">
        <v>25</v>
      </c>
      <c r="S28" s="12" t="s">
        <v>16</v>
      </c>
      <c r="T28" s="4"/>
      <c r="U28" s="12" t="s">
        <v>40</v>
      </c>
      <c r="V28" s="4"/>
      <c r="W28" s="12" t="s">
        <v>41</v>
      </c>
      <c r="X28" s="4"/>
      <c r="Y28" s="12" t="s">
        <v>42</v>
      </c>
      <c r="Z28" s="4"/>
      <c r="AA28" s="12" t="s">
        <v>43</v>
      </c>
      <c r="AB28" s="2"/>
      <c r="AC28" s="78" t="s">
        <v>68</v>
      </c>
      <c r="AD28" s="79"/>
    </row>
    <row r="29" spans="1:30" ht="12" customHeight="1">
      <c r="A29" s="107" t="s">
        <v>136</v>
      </c>
      <c r="B29" s="108"/>
      <c r="C29" s="108"/>
      <c r="D29" s="103">
        <f>INT(SUM(D13,INT(I1/4),SUM(J9:J10),L3,L6:L8,L10,L12,L14,L16,N24,N26,N28,N30,L33)*(1+SUM(N6:N8,N10,N12,N14,N16,P24,P26,P28,P30,N33)/100))</f>
        <v>862</v>
      </c>
      <c r="E29" s="112"/>
      <c r="F29" s="110"/>
      <c r="G29" s="112"/>
      <c r="H29" s="130"/>
      <c r="I29" s="12" t="s">
        <v>55</v>
      </c>
      <c r="J29" s="19"/>
      <c r="K29" s="12" t="s">
        <v>28</v>
      </c>
      <c r="L29" s="4">
        <v>5</v>
      </c>
      <c r="M29" s="12" t="s">
        <v>17</v>
      </c>
      <c r="N29" s="4"/>
      <c r="O29" s="12" t="s">
        <v>18</v>
      </c>
      <c r="P29" s="4"/>
      <c r="Q29" s="30" t="s">
        <v>31</v>
      </c>
      <c r="R29" s="32"/>
      <c r="S29" s="30" t="s">
        <v>34</v>
      </c>
      <c r="T29" s="32"/>
      <c r="U29" s="30" t="s">
        <v>36</v>
      </c>
      <c r="V29" s="32"/>
      <c r="W29" s="34"/>
      <c r="X29" s="35"/>
      <c r="Y29" s="34"/>
      <c r="Z29" s="35"/>
      <c r="AA29" s="34"/>
      <c r="AB29" s="36"/>
      <c r="AC29" s="78"/>
      <c r="AD29" s="79"/>
    </row>
    <row r="30" spans="1:30" ht="12" customHeight="1">
      <c r="A30" s="119"/>
      <c r="B30" s="119"/>
      <c r="C30" s="119"/>
      <c r="D30" s="119"/>
      <c r="E30" s="119"/>
      <c r="F30" s="119"/>
      <c r="G30" s="120"/>
      <c r="H30" s="130" t="s">
        <v>69</v>
      </c>
      <c r="I30" s="12" t="s">
        <v>32</v>
      </c>
      <c r="J30" s="19">
        <v>40</v>
      </c>
      <c r="K30" s="12" t="s">
        <v>27</v>
      </c>
      <c r="L30" s="4">
        <v>5</v>
      </c>
      <c r="M30" s="12" t="s">
        <v>13</v>
      </c>
      <c r="N30" s="4">
        <v>35</v>
      </c>
      <c r="O30" s="12" t="s">
        <v>14</v>
      </c>
      <c r="P30" s="4"/>
      <c r="Q30" s="12" t="s">
        <v>15</v>
      </c>
      <c r="R30" s="4">
        <v>55</v>
      </c>
      <c r="S30" s="12" t="s">
        <v>16</v>
      </c>
      <c r="T30" s="4"/>
      <c r="U30" s="12" t="s">
        <v>40</v>
      </c>
      <c r="V30" s="4"/>
      <c r="W30" s="12" t="s">
        <v>41</v>
      </c>
      <c r="X30" s="4"/>
      <c r="Y30" s="12" t="s">
        <v>42</v>
      </c>
      <c r="Z30" s="4"/>
      <c r="AA30" s="12" t="s">
        <v>43</v>
      </c>
      <c r="AB30" s="2"/>
      <c r="AC30" s="78" t="s">
        <v>70</v>
      </c>
      <c r="AD30" s="79"/>
    </row>
    <row r="31" spans="1:30" ht="12" customHeight="1" thickBot="1">
      <c r="A31" s="113"/>
      <c r="B31" s="114"/>
      <c r="C31" s="114"/>
      <c r="D31" s="115"/>
      <c r="E31" s="113"/>
      <c r="F31" s="114"/>
      <c r="G31" s="113"/>
      <c r="H31" s="131"/>
      <c r="I31" s="17" t="s">
        <v>55</v>
      </c>
      <c r="J31" s="20"/>
      <c r="K31" s="17" t="s">
        <v>28</v>
      </c>
      <c r="L31" s="6">
        <v>5</v>
      </c>
      <c r="M31" s="17" t="s">
        <v>17</v>
      </c>
      <c r="N31" s="6"/>
      <c r="O31" s="17" t="s">
        <v>18</v>
      </c>
      <c r="P31" s="6"/>
      <c r="Q31" s="31" t="s">
        <v>31</v>
      </c>
      <c r="R31" s="33"/>
      <c r="S31" s="31" t="s">
        <v>34</v>
      </c>
      <c r="T31" s="33"/>
      <c r="U31" s="31" t="s">
        <v>36</v>
      </c>
      <c r="V31" s="33"/>
      <c r="W31" s="37"/>
      <c r="X31" s="38"/>
      <c r="Y31" s="37"/>
      <c r="Z31" s="38"/>
      <c r="AA31" s="37"/>
      <c r="AB31" s="39"/>
      <c r="AC31" s="78"/>
      <c r="AD31" s="79"/>
    </row>
    <row r="32" spans="1:27" ht="12" customHeight="1" thickBot="1">
      <c r="A32" s="113"/>
      <c r="B32" s="114"/>
      <c r="C32" s="114"/>
      <c r="D32" s="115"/>
      <c r="E32" s="113"/>
      <c r="F32" s="114"/>
      <c r="G32" s="113"/>
      <c r="H32" s="9"/>
      <c r="I32" s="11"/>
      <c r="W32" s="10"/>
      <c r="Y32" s="10"/>
      <c r="AA32" s="10"/>
    </row>
    <row r="33" spans="1:29" ht="12" customHeight="1">
      <c r="A33" s="116"/>
      <c r="B33" s="117"/>
      <c r="C33" s="117"/>
      <c r="D33" s="118"/>
      <c r="E33" s="116"/>
      <c r="F33" s="117"/>
      <c r="G33" s="116"/>
      <c r="H33" s="125" t="s">
        <v>71</v>
      </c>
      <c r="I33" s="73" t="s">
        <v>32</v>
      </c>
      <c r="J33" s="66"/>
      <c r="K33" s="73" t="s">
        <v>13</v>
      </c>
      <c r="L33" s="70">
        <v>20</v>
      </c>
      <c r="M33" s="73" t="s">
        <v>14</v>
      </c>
      <c r="N33" s="70">
        <v>3</v>
      </c>
      <c r="O33" s="73" t="s">
        <v>15</v>
      </c>
      <c r="P33" s="70">
        <v>35</v>
      </c>
      <c r="Q33" s="73" t="s">
        <v>16</v>
      </c>
      <c r="R33" s="70">
        <v>2</v>
      </c>
      <c r="S33" s="73" t="s">
        <v>40</v>
      </c>
      <c r="T33" s="70"/>
      <c r="U33" s="73" t="s">
        <v>41</v>
      </c>
      <c r="V33" s="70"/>
      <c r="W33" s="73" t="s">
        <v>42</v>
      </c>
      <c r="X33" s="70"/>
      <c r="Y33" s="73" t="s">
        <v>43</v>
      </c>
      <c r="Z33" s="72"/>
      <c r="AA33" s="80"/>
      <c r="AB33" s="79"/>
      <c r="AC33" s="79"/>
    </row>
    <row r="34" spans="1:29" ht="12" customHeight="1" thickBot="1">
      <c r="A34" s="116"/>
      <c r="B34" s="117"/>
      <c r="C34" s="117"/>
      <c r="D34" s="118"/>
      <c r="E34" s="116"/>
      <c r="F34" s="117"/>
      <c r="G34" s="116"/>
      <c r="H34" s="126"/>
      <c r="I34" s="74" t="s">
        <v>55</v>
      </c>
      <c r="J34" s="67"/>
      <c r="K34" s="76" t="s">
        <v>17</v>
      </c>
      <c r="L34" s="71"/>
      <c r="M34" s="76" t="s">
        <v>18</v>
      </c>
      <c r="N34" s="71"/>
      <c r="O34" s="74" t="s">
        <v>56</v>
      </c>
      <c r="P34" s="69"/>
      <c r="Q34" s="74" t="s">
        <v>31</v>
      </c>
      <c r="R34" s="69"/>
      <c r="S34" s="74" t="s">
        <v>34</v>
      </c>
      <c r="T34" s="69"/>
      <c r="U34" s="74" t="s">
        <v>36</v>
      </c>
      <c r="V34" s="69"/>
      <c r="W34" s="37"/>
      <c r="X34" s="38"/>
      <c r="Y34" s="37"/>
      <c r="Z34" s="39"/>
      <c r="AA34" s="80"/>
      <c r="AB34" s="79"/>
      <c r="AC34" s="79"/>
    </row>
    <row r="35" spans="1:29" ht="12" customHeight="1">
      <c r="A35" s="122" t="s">
        <v>137</v>
      </c>
      <c r="B35" s="123"/>
      <c r="C35" s="123"/>
      <c r="D35" s="123"/>
      <c r="E35" s="123"/>
      <c r="F35" s="123"/>
      <c r="G35" s="124"/>
      <c r="H35" s="126"/>
      <c r="I35" s="75" t="s">
        <v>27</v>
      </c>
      <c r="J35" s="68"/>
      <c r="K35" s="75" t="s">
        <v>5</v>
      </c>
      <c r="L35" s="68"/>
      <c r="M35" s="75" t="s">
        <v>62</v>
      </c>
      <c r="N35" s="68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5"/>
      <c r="AA35" s="80"/>
      <c r="AB35" s="79"/>
      <c r="AC35" s="79"/>
    </row>
    <row r="36" spans="1:29" ht="12" customHeight="1" thickBot="1">
      <c r="A36" s="123"/>
      <c r="B36" s="123"/>
      <c r="C36" s="123"/>
      <c r="D36" s="123"/>
      <c r="E36" s="123"/>
      <c r="F36" s="123"/>
      <c r="G36" s="124"/>
      <c r="H36" s="127"/>
      <c r="I36" s="74" t="s">
        <v>28</v>
      </c>
      <c r="J36" s="69"/>
      <c r="K36" s="74" t="s">
        <v>6</v>
      </c>
      <c r="L36" s="69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9"/>
      <c r="AA36" s="80"/>
      <c r="AB36" s="79"/>
      <c r="AC36" s="79"/>
    </row>
  </sheetData>
  <sheetProtection/>
  <protectedRanges>
    <protectedRange sqref="O2:P3 L23:L36 N23:N35 P23:P34 R23:R34 T23:T34 V23:V34 X23:X33 Z23:Z33 I4 AB24:AB30 AA6:AB22 AC24:AD31 AA33:AB36 Z6:Z20 X6:X20 V6:V20 T6:T20 R6:R20 P6:P20 N6:N20 L2:L20 J2:J20 J23:J36" name="범위1"/>
    <protectedRange sqref="J21:J22 L21:L22 N21:N22 P21:P22 R21:R22 T21:T22 V21:V22 X21:X22 Z21:Z22" name="범위1_1"/>
  </protectedRanges>
  <mergeCells count="12">
    <mergeCell ref="H8:H9"/>
    <mergeCell ref="H12:H13"/>
    <mergeCell ref="H14:H15"/>
    <mergeCell ref="H16:H17"/>
    <mergeCell ref="A35:G36"/>
    <mergeCell ref="H33:H36"/>
    <mergeCell ref="H28:H29"/>
    <mergeCell ref="H30:H31"/>
    <mergeCell ref="H26:H27"/>
    <mergeCell ref="H18:H19"/>
    <mergeCell ref="H21:H22"/>
    <mergeCell ref="H24:H2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pane xSplit="7" topLeftCell="H1" activePane="topRight" state="frozen"/>
      <selection pane="topLeft" activeCell="A1" sqref="A1"/>
      <selection pane="topRight" activeCell="J2" sqref="J2"/>
    </sheetView>
  </sheetViews>
  <sheetFormatPr defaultColWidth="6.6640625" defaultRowHeight="12" customHeight="1"/>
  <cols>
    <col min="1" max="1" width="5.10546875" style="11" customWidth="1"/>
    <col min="2" max="2" width="3.77734375" style="10" customWidth="1"/>
    <col min="3" max="3" width="4.99609375" style="10" customWidth="1"/>
    <col min="4" max="4" width="4.77734375" style="27" customWidth="1"/>
    <col min="5" max="5" width="8.5546875" style="11" bestFit="1" customWidth="1"/>
    <col min="6" max="6" width="4.88671875" style="10" customWidth="1"/>
    <col min="7" max="7" width="4.88671875" style="11" customWidth="1"/>
    <col min="8" max="8" width="8.10546875" style="11" customWidth="1"/>
    <col min="9" max="9" width="8.88671875" style="10" customWidth="1"/>
    <col min="10" max="10" width="5.21484375" style="11" customWidth="1"/>
    <col min="11" max="11" width="9.4453125" style="10" bestFit="1" customWidth="1"/>
    <col min="12" max="12" width="5.21484375" style="11" customWidth="1"/>
    <col min="13" max="13" width="9.4453125" style="10" bestFit="1" customWidth="1"/>
    <col min="14" max="14" width="5.21484375" style="11" customWidth="1"/>
    <col min="15" max="15" width="9.4453125" style="10" bestFit="1" customWidth="1"/>
    <col min="16" max="16" width="5.21484375" style="11" customWidth="1"/>
    <col min="17" max="17" width="9.10546875" style="10" customWidth="1"/>
    <col min="18" max="18" width="5.21484375" style="11" customWidth="1"/>
    <col min="19" max="19" width="7.10546875" style="10" bestFit="1" customWidth="1"/>
    <col min="20" max="20" width="5.21484375" style="11" customWidth="1"/>
    <col min="21" max="21" width="7.10546875" style="10" bestFit="1" customWidth="1"/>
    <col min="22" max="22" width="5.21484375" style="11" customWidth="1"/>
    <col min="23" max="23" width="7.10546875" style="11" bestFit="1" customWidth="1"/>
    <col min="24" max="28" width="5.21484375" style="11" customWidth="1"/>
    <col min="29" max="16384" width="6.6640625" style="11" customWidth="1"/>
  </cols>
  <sheetData>
    <row r="1" spans="1:27" ht="12" customHeight="1" thickBot="1">
      <c r="A1" s="81"/>
      <c r="B1" s="82"/>
      <c r="C1" s="82"/>
      <c r="D1" s="93"/>
      <c r="E1" s="81"/>
      <c r="F1" s="82"/>
      <c r="G1" s="81"/>
      <c r="H1" s="29" t="s">
        <v>26</v>
      </c>
      <c r="I1" s="8">
        <v>100</v>
      </c>
      <c r="J1" s="47" t="s">
        <v>29</v>
      </c>
      <c r="K1" s="24" t="s">
        <v>30</v>
      </c>
      <c r="W1" s="10"/>
      <c r="Y1" s="10"/>
      <c r="AA1" s="10"/>
    </row>
    <row r="2" spans="1:27" ht="12" customHeight="1">
      <c r="A2" s="83" t="s">
        <v>120</v>
      </c>
      <c r="B2" s="82"/>
      <c r="C2" s="82"/>
      <c r="D2" s="93"/>
      <c r="E2" s="83" t="s">
        <v>121</v>
      </c>
      <c r="F2" s="89">
        <f>INT(I1/10)</f>
        <v>10</v>
      </c>
      <c r="G2" s="90">
        <f>I1-INT(I1/10)*10</f>
        <v>0</v>
      </c>
      <c r="H2" s="28" t="s">
        <v>31</v>
      </c>
      <c r="I2" s="41">
        <v>150</v>
      </c>
      <c r="J2" s="60">
        <v>15</v>
      </c>
      <c r="K2" s="43" t="s">
        <v>32</v>
      </c>
      <c r="L2" s="1">
        <v>305</v>
      </c>
      <c r="M2" s="27" t="s">
        <v>33</v>
      </c>
      <c r="O2" s="10" t="b">
        <v>0</v>
      </c>
      <c r="Q2" s="54"/>
      <c r="R2" s="54"/>
      <c r="W2" s="10"/>
      <c r="Y2" s="10"/>
      <c r="AA2" s="10"/>
    </row>
    <row r="3" spans="1:27" ht="12" customHeight="1">
      <c r="A3" s="83" t="s">
        <v>122</v>
      </c>
      <c r="B3" s="82"/>
      <c r="C3" s="82"/>
      <c r="D3" s="93"/>
      <c r="E3" s="83"/>
      <c r="F3" s="82"/>
      <c r="G3" s="81"/>
      <c r="H3" s="13" t="s">
        <v>34</v>
      </c>
      <c r="I3" s="42">
        <v>13</v>
      </c>
      <c r="J3" s="61"/>
      <c r="K3" s="44" t="s">
        <v>13</v>
      </c>
      <c r="L3" s="2"/>
      <c r="M3" s="27" t="s">
        <v>35</v>
      </c>
      <c r="O3" s="10" t="b">
        <v>0</v>
      </c>
      <c r="Q3" s="54"/>
      <c r="R3" s="54"/>
      <c r="W3" s="10"/>
      <c r="Y3" s="10"/>
      <c r="AA3" s="10"/>
    </row>
    <row r="4" spans="1:27" ht="12" customHeight="1" thickBot="1">
      <c r="A4" s="83" t="s">
        <v>123</v>
      </c>
      <c r="B4" s="82"/>
      <c r="C4" s="82"/>
      <c r="D4" s="93"/>
      <c r="E4" s="83" t="s">
        <v>124</v>
      </c>
      <c r="F4" s="82"/>
      <c r="G4" s="81"/>
      <c r="H4" s="14" t="s">
        <v>36</v>
      </c>
      <c r="I4" s="77">
        <f>D10+30-I2-I3</f>
        <v>727</v>
      </c>
      <c r="J4" s="62"/>
      <c r="K4" s="45" t="s">
        <v>15</v>
      </c>
      <c r="L4" s="3"/>
      <c r="M4" s="27" t="s">
        <v>37</v>
      </c>
      <c r="W4" s="10"/>
      <c r="Y4" s="10"/>
      <c r="AA4" s="10"/>
    </row>
    <row r="5" spans="1:27" ht="12" customHeight="1" thickBot="1">
      <c r="A5" s="83" t="s">
        <v>125</v>
      </c>
      <c r="B5" s="82"/>
      <c r="C5" s="82"/>
      <c r="D5" s="93"/>
      <c r="E5" s="83" t="s">
        <v>126</v>
      </c>
      <c r="F5" s="82"/>
      <c r="G5" s="81"/>
      <c r="H5" s="49"/>
      <c r="I5" s="50"/>
      <c r="J5" s="51"/>
      <c r="K5" s="49"/>
      <c r="L5" s="50"/>
      <c r="M5" s="52"/>
      <c r="N5" s="50"/>
      <c r="O5" s="53"/>
      <c r="P5" s="50"/>
      <c r="Q5" s="53"/>
      <c r="R5" s="50"/>
      <c r="S5" s="53"/>
      <c r="T5" s="50"/>
      <c r="U5" s="53"/>
      <c r="V5" s="50"/>
      <c r="W5" s="53"/>
      <c r="X5" s="50"/>
      <c r="Y5" s="53"/>
      <c r="Z5" s="50"/>
      <c r="AA5" s="10"/>
    </row>
    <row r="6" spans="1:29" ht="12" customHeight="1">
      <c r="A6" s="83" t="s">
        <v>127</v>
      </c>
      <c r="B6" s="82"/>
      <c r="C6" s="82"/>
      <c r="D6" s="93"/>
      <c r="E6" s="83" t="s">
        <v>128</v>
      </c>
      <c r="F6" s="82"/>
      <c r="G6" s="81"/>
      <c r="H6" s="48" t="s">
        <v>38</v>
      </c>
      <c r="I6" s="25" t="s">
        <v>39</v>
      </c>
      <c r="J6" s="46">
        <v>45</v>
      </c>
      <c r="K6" s="25" t="s">
        <v>13</v>
      </c>
      <c r="L6" s="26">
        <v>150</v>
      </c>
      <c r="M6" s="25" t="s">
        <v>14</v>
      </c>
      <c r="N6" s="26">
        <v>10</v>
      </c>
      <c r="O6" s="25" t="s">
        <v>15</v>
      </c>
      <c r="P6" s="26"/>
      <c r="Q6" s="25" t="s">
        <v>16</v>
      </c>
      <c r="R6" s="26"/>
      <c r="S6" s="25" t="s">
        <v>40</v>
      </c>
      <c r="T6" s="26"/>
      <c r="U6" s="25" t="s">
        <v>41</v>
      </c>
      <c r="V6" s="26"/>
      <c r="W6" s="25" t="s">
        <v>42</v>
      </c>
      <c r="X6" s="26"/>
      <c r="Y6" s="25" t="s">
        <v>43</v>
      </c>
      <c r="Z6" s="7"/>
      <c r="AA6" s="78" t="s">
        <v>44</v>
      </c>
      <c r="AB6" s="79"/>
      <c r="AC6" s="79"/>
    </row>
    <row r="7" spans="1:29" ht="12" customHeight="1">
      <c r="A7" s="84" t="s">
        <v>73</v>
      </c>
      <c r="B7" s="100">
        <f>SUM(105,L2,I1*6,D12*3,J12,J14,J16,J18,J24,J26,J28,J30,J33)</f>
        <v>2120</v>
      </c>
      <c r="C7" s="106">
        <f>SUM(L13,L15,L17,N25,N27,N29,N31,L34)</f>
        <v>0</v>
      </c>
      <c r="D7" s="93"/>
      <c r="E7" s="86" t="s">
        <v>74</v>
      </c>
      <c r="F7" s="85">
        <f>SUM(8,I1*4,D14*3,J13,J15,J17,J19,J25,J27,J29,J31,J34)</f>
        <v>2607</v>
      </c>
      <c r="G7" s="105">
        <f>SUM(N13,N15,N17,P25,P27,P29,P31,N34)</f>
        <v>0</v>
      </c>
      <c r="H7" s="15" t="s">
        <v>45</v>
      </c>
      <c r="I7" s="12" t="s">
        <v>39</v>
      </c>
      <c r="J7" s="19">
        <v>50</v>
      </c>
      <c r="K7" s="12" t="s">
        <v>13</v>
      </c>
      <c r="L7" s="4"/>
      <c r="M7" s="12" t="s">
        <v>14</v>
      </c>
      <c r="N7" s="4">
        <v>14</v>
      </c>
      <c r="O7" s="12" t="s">
        <v>15</v>
      </c>
      <c r="P7" s="4"/>
      <c r="Q7" s="12" t="s">
        <v>16</v>
      </c>
      <c r="R7" s="21">
        <v>8</v>
      </c>
      <c r="S7" s="12" t="s">
        <v>40</v>
      </c>
      <c r="T7" s="4">
        <v>15</v>
      </c>
      <c r="U7" s="12" t="s">
        <v>41</v>
      </c>
      <c r="V7" s="4">
        <v>25</v>
      </c>
      <c r="W7" s="12" t="s">
        <v>42</v>
      </c>
      <c r="X7" s="4"/>
      <c r="Y7" s="12" t="s">
        <v>43</v>
      </c>
      <c r="Z7" s="2"/>
      <c r="AA7" s="78" t="s">
        <v>46</v>
      </c>
      <c r="AB7" s="79"/>
      <c r="AC7" s="79"/>
    </row>
    <row r="8" spans="1:29" ht="12" customHeight="1">
      <c r="A8" s="97" t="s">
        <v>129</v>
      </c>
      <c r="B8" s="101"/>
      <c r="C8" s="101"/>
      <c r="D8" s="93"/>
      <c r="E8" s="98" t="s">
        <v>130</v>
      </c>
      <c r="F8" s="99"/>
      <c r="G8" s="98"/>
      <c r="H8" s="137" t="s">
        <v>47</v>
      </c>
      <c r="I8" s="12" t="s">
        <v>48</v>
      </c>
      <c r="J8" s="4">
        <v>110</v>
      </c>
      <c r="K8" s="12" t="s">
        <v>13</v>
      </c>
      <c r="L8" s="4">
        <v>40</v>
      </c>
      <c r="M8" s="12" t="s">
        <v>14</v>
      </c>
      <c r="N8" s="4">
        <v>10</v>
      </c>
      <c r="O8" s="12" t="s">
        <v>15</v>
      </c>
      <c r="P8" s="4">
        <v>120</v>
      </c>
      <c r="Q8" s="12" t="s">
        <v>16</v>
      </c>
      <c r="R8" s="4"/>
      <c r="S8" s="12" t="s">
        <v>40</v>
      </c>
      <c r="T8" s="4"/>
      <c r="U8" s="12" t="s">
        <v>41</v>
      </c>
      <c r="V8" s="4"/>
      <c r="W8" s="12" t="s">
        <v>42</v>
      </c>
      <c r="X8" s="4"/>
      <c r="Y8" s="12" t="s">
        <v>43</v>
      </c>
      <c r="Z8" s="2"/>
      <c r="AA8" s="78" t="s">
        <v>49</v>
      </c>
      <c r="AB8" s="79"/>
      <c r="AC8" s="79"/>
    </row>
    <row r="9" spans="1:29" ht="12" customHeight="1">
      <c r="A9" s="81"/>
      <c r="B9" s="82"/>
      <c r="C9" s="82"/>
      <c r="D9" s="93"/>
      <c r="E9" s="81"/>
      <c r="F9" s="82"/>
      <c r="G9" s="81"/>
      <c r="H9" s="137"/>
      <c r="I9" s="12" t="s">
        <v>50</v>
      </c>
      <c r="J9" s="4">
        <v>35</v>
      </c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6"/>
      <c r="AA9" s="78"/>
      <c r="AB9" s="79"/>
      <c r="AC9" s="79"/>
    </row>
    <row r="10" spans="1:29" ht="12" customHeight="1" thickBot="1">
      <c r="A10" s="95"/>
      <c r="B10" s="111" t="s">
        <v>88</v>
      </c>
      <c r="C10" s="96"/>
      <c r="D10" s="104">
        <f>SUMPRODUCT(N(ROW(1:64988)&gt;=1),N(ROW(1:64988)&lt;=INT(I1/10)),(3+ROW(1:64988))*10)-4+(INT(I1/10)+4)*(I1-INT(I1/10)*10+1)</f>
        <v>860</v>
      </c>
      <c r="E10" s="112" t="s">
        <v>89</v>
      </c>
      <c r="F10" s="96"/>
      <c r="G10" s="95"/>
      <c r="H10" s="16" t="s">
        <v>51</v>
      </c>
      <c r="I10" s="17" t="s">
        <v>50</v>
      </c>
      <c r="J10" s="20">
        <v>60</v>
      </c>
      <c r="K10" s="17" t="s">
        <v>13</v>
      </c>
      <c r="L10" s="6">
        <v>29</v>
      </c>
      <c r="M10" s="17" t="s">
        <v>14</v>
      </c>
      <c r="N10" s="6">
        <v>18</v>
      </c>
      <c r="O10" s="17" t="s">
        <v>15</v>
      </c>
      <c r="P10" s="6"/>
      <c r="Q10" s="17" t="s">
        <v>16</v>
      </c>
      <c r="R10" s="22">
        <v>8</v>
      </c>
      <c r="S10" s="17" t="s">
        <v>40</v>
      </c>
      <c r="T10" s="6"/>
      <c r="U10" s="17" t="s">
        <v>41</v>
      </c>
      <c r="V10" s="6"/>
      <c r="W10" s="17" t="s">
        <v>42</v>
      </c>
      <c r="X10" s="6"/>
      <c r="Y10" s="17" t="s">
        <v>43</v>
      </c>
      <c r="Z10" s="3"/>
      <c r="AA10" s="78" t="s">
        <v>52</v>
      </c>
      <c r="AB10" s="79"/>
      <c r="AC10" s="79"/>
    </row>
    <row r="11" spans="1:29" ht="12" customHeight="1" thickBot="1">
      <c r="A11" s="95"/>
      <c r="B11" s="96"/>
      <c r="C11" s="96"/>
      <c r="D11" s="102"/>
      <c r="E11" s="95"/>
      <c r="F11" s="96"/>
      <c r="G11" s="95"/>
      <c r="H11" s="55"/>
      <c r="I11" s="56"/>
      <c r="J11" s="57"/>
      <c r="K11" s="56"/>
      <c r="L11" s="58"/>
      <c r="M11" s="56"/>
      <c r="N11" s="58"/>
      <c r="O11" s="56"/>
      <c r="P11" s="58"/>
      <c r="Q11" s="56"/>
      <c r="R11" s="56"/>
      <c r="S11" s="56"/>
      <c r="T11" s="58"/>
      <c r="U11" s="56"/>
      <c r="V11" s="58"/>
      <c r="W11" s="56"/>
      <c r="X11" s="58"/>
      <c r="Y11" s="56"/>
      <c r="Z11" s="58"/>
      <c r="AA11" s="78"/>
      <c r="AB11" s="79"/>
      <c r="AC11" s="79"/>
    </row>
    <row r="12" spans="1:29" ht="12" customHeight="1">
      <c r="A12" s="83" t="s">
        <v>31</v>
      </c>
      <c r="B12" s="82">
        <f>I2</f>
        <v>150</v>
      </c>
      <c r="C12" s="91">
        <f>SUM(J2,R25,R27,R29,R31,R34)</f>
        <v>15</v>
      </c>
      <c r="D12" s="104">
        <f>SUM(I2:J2,R25,R27,R29,R31,R34)</f>
        <v>165</v>
      </c>
      <c r="E12" s="87" t="s">
        <v>78</v>
      </c>
      <c r="F12" s="82">
        <f>INT(SUM(D12,INT(I1/2),L18,J21,L21,L24,L26,L28,L30,J35)*(1+SUM(P18,P21)/100)*(1+SUM(IF(O2=TRUE,3,0),IF(O3=TRUE,3,0))/100))</f>
        <v>534</v>
      </c>
      <c r="G12" s="92">
        <f>INT(SUM(D12,INT(I1/2),L19,J22,L22,L25,L27,L29,L31,J36)*(1+SUM(P18,P21)/100)*(1+SUM(IF(O2=TRUE,3,0),IF(O3=TRUE,3,0))/100))</f>
        <v>673</v>
      </c>
      <c r="H12" s="138" t="s">
        <v>53</v>
      </c>
      <c r="I12" s="25" t="s">
        <v>32</v>
      </c>
      <c r="J12" s="46">
        <v>88</v>
      </c>
      <c r="K12" s="25" t="s">
        <v>13</v>
      </c>
      <c r="L12" s="26">
        <v>30</v>
      </c>
      <c r="M12" s="25" t="s">
        <v>14</v>
      </c>
      <c r="N12" s="26"/>
      <c r="O12" s="25" t="s">
        <v>15</v>
      </c>
      <c r="P12" s="26">
        <v>60</v>
      </c>
      <c r="Q12" s="25" t="s">
        <v>16</v>
      </c>
      <c r="R12" s="26"/>
      <c r="S12" s="25" t="s">
        <v>40</v>
      </c>
      <c r="T12" s="26"/>
      <c r="U12" s="25" t="s">
        <v>41</v>
      </c>
      <c r="V12" s="26"/>
      <c r="W12" s="25" t="s">
        <v>42</v>
      </c>
      <c r="X12" s="26"/>
      <c r="Y12" s="25" t="s">
        <v>43</v>
      </c>
      <c r="Z12" s="7"/>
      <c r="AA12" s="78" t="s">
        <v>54</v>
      </c>
      <c r="AB12" s="79"/>
      <c r="AC12" s="79"/>
    </row>
    <row r="13" spans="1:29" ht="12" customHeight="1">
      <c r="A13" s="83" t="s">
        <v>34</v>
      </c>
      <c r="B13" s="82">
        <f>I3</f>
        <v>13</v>
      </c>
      <c r="C13" s="91">
        <f>SUM(J3,T25,T27,T29,T31,T34)</f>
        <v>0</v>
      </c>
      <c r="D13" s="104">
        <f>SUM(I3:J3,T25,T27,T29,T31,T34)</f>
        <v>13</v>
      </c>
      <c r="E13" s="87" t="s">
        <v>81</v>
      </c>
      <c r="F13" s="82">
        <f>INT(SUM(INT(F12*D23*(1+SUM(R18,R21)/100)),INT(G12*D23*(1+SUM(R18,R21)/100)))/2)+INT(SUM(N18:N19,N21:N22,L35:L36)/2)</f>
        <v>6665</v>
      </c>
      <c r="G13" s="81"/>
      <c r="H13" s="132"/>
      <c r="I13" s="30" t="s">
        <v>55</v>
      </c>
      <c r="J13" s="40"/>
      <c r="K13" s="30" t="s">
        <v>17</v>
      </c>
      <c r="L13" s="32"/>
      <c r="M13" s="30" t="s">
        <v>18</v>
      </c>
      <c r="N13" s="32"/>
      <c r="O13" s="30" t="s">
        <v>56</v>
      </c>
      <c r="P13" s="32"/>
      <c r="Q13" s="34"/>
      <c r="R13" s="35"/>
      <c r="S13" s="34"/>
      <c r="T13" s="35"/>
      <c r="U13" s="34"/>
      <c r="V13" s="35"/>
      <c r="W13" s="34"/>
      <c r="X13" s="35"/>
      <c r="Y13" s="34"/>
      <c r="Z13" s="36"/>
      <c r="AA13" s="78"/>
      <c r="AB13" s="79"/>
      <c r="AC13" s="79"/>
    </row>
    <row r="14" spans="1:29" ht="12" customHeight="1">
      <c r="A14" s="83" t="s">
        <v>36</v>
      </c>
      <c r="B14" s="82">
        <f>I4</f>
        <v>727</v>
      </c>
      <c r="C14" s="91">
        <f>SUM(J4,V25,V27,V29,V31,V34)</f>
        <v>0</v>
      </c>
      <c r="D14" s="104">
        <f>SUM(I4:J4,V25,V27,V29,V31,V34)</f>
        <v>727</v>
      </c>
      <c r="E14" s="87" t="s">
        <v>131</v>
      </c>
      <c r="F14" s="82">
        <f>INT(INT(AVERAGE(D27:D29))*(1+SUM(IF(O2=TRUE,4,0),IF(O3=TRUE,4,0))/100))</f>
        <v>851</v>
      </c>
      <c r="G14" s="81"/>
      <c r="H14" s="132" t="s">
        <v>57</v>
      </c>
      <c r="I14" s="12" t="s">
        <v>32</v>
      </c>
      <c r="J14" s="4">
        <v>116</v>
      </c>
      <c r="K14" s="12" t="s">
        <v>13</v>
      </c>
      <c r="L14" s="4"/>
      <c r="M14" s="12" t="s">
        <v>14</v>
      </c>
      <c r="N14" s="4"/>
      <c r="O14" s="12" t="s">
        <v>15</v>
      </c>
      <c r="P14" s="4"/>
      <c r="Q14" s="12" t="s">
        <v>16</v>
      </c>
      <c r="R14" s="4"/>
      <c r="S14" s="12" t="s">
        <v>40</v>
      </c>
      <c r="T14" s="4">
        <v>22</v>
      </c>
      <c r="U14" s="12" t="s">
        <v>41</v>
      </c>
      <c r="V14" s="4">
        <v>15</v>
      </c>
      <c r="W14" s="12" t="s">
        <v>42</v>
      </c>
      <c r="X14" s="4">
        <v>30</v>
      </c>
      <c r="Y14" s="12" t="s">
        <v>43</v>
      </c>
      <c r="Z14" s="2">
        <v>130</v>
      </c>
      <c r="AA14" s="78" t="s">
        <v>58</v>
      </c>
      <c r="AB14" s="79"/>
      <c r="AC14" s="79"/>
    </row>
    <row r="15" spans="1:29" ht="12" customHeight="1">
      <c r="A15" s="81" t="s">
        <v>132</v>
      </c>
      <c r="B15" s="82"/>
      <c r="C15" s="82"/>
      <c r="D15" s="93"/>
      <c r="E15" s="87" t="s">
        <v>84</v>
      </c>
      <c r="F15" s="82">
        <f>INT(SUM(D13,D14*2,INT(I1/2),L4,P6:P8,P10,P12,P14,P16,R24,R26,R28,R30,P33)*(1+SUM(R6:R8,R10,R12,R14,R16,T24,T26,T28,T30,R33)/100)*(1+SUM(IF(O2=TRUE,4,0),IF(O3=TRUE,4,0))/100))</f>
        <v>2296</v>
      </c>
      <c r="G15" s="81"/>
      <c r="H15" s="132"/>
      <c r="I15" s="30" t="s">
        <v>55</v>
      </c>
      <c r="J15" s="32"/>
      <c r="K15" s="30" t="s">
        <v>17</v>
      </c>
      <c r="L15" s="32"/>
      <c r="M15" s="30" t="s">
        <v>18</v>
      </c>
      <c r="N15" s="32"/>
      <c r="O15" s="30" t="s">
        <v>56</v>
      </c>
      <c r="P15" s="32"/>
      <c r="Q15" s="34"/>
      <c r="R15" s="35"/>
      <c r="S15" s="34"/>
      <c r="T15" s="35"/>
      <c r="U15" s="34"/>
      <c r="V15" s="35"/>
      <c r="W15" s="34"/>
      <c r="X15" s="35"/>
      <c r="Y15" s="34"/>
      <c r="Z15" s="36"/>
      <c r="AA15" s="78"/>
      <c r="AB15" s="79"/>
      <c r="AC15" s="79"/>
    </row>
    <row r="16" spans="1:29" ht="12" customHeight="1">
      <c r="A16" s="81" t="s">
        <v>133</v>
      </c>
      <c r="B16" s="82"/>
      <c r="C16" s="82"/>
      <c r="D16" s="93"/>
      <c r="E16" s="87" t="s">
        <v>83</v>
      </c>
      <c r="F16" s="82">
        <f>D13*2+Z21</f>
        <v>26</v>
      </c>
      <c r="G16" s="81"/>
      <c r="H16" s="132" t="s">
        <v>59</v>
      </c>
      <c r="I16" s="12" t="s">
        <v>32</v>
      </c>
      <c r="J16" s="4">
        <v>150</v>
      </c>
      <c r="K16" s="12" t="s">
        <v>13</v>
      </c>
      <c r="L16" s="4"/>
      <c r="M16" s="12" t="s">
        <v>14</v>
      </c>
      <c r="N16" s="4">
        <v>5</v>
      </c>
      <c r="O16" s="12" t="s">
        <v>15</v>
      </c>
      <c r="P16" s="4"/>
      <c r="Q16" s="12" t="s">
        <v>16</v>
      </c>
      <c r="R16" s="4">
        <v>5</v>
      </c>
      <c r="S16" s="12" t="s">
        <v>40</v>
      </c>
      <c r="T16" s="4"/>
      <c r="U16" s="12" t="s">
        <v>41</v>
      </c>
      <c r="V16" s="4"/>
      <c r="W16" s="12" t="s">
        <v>42</v>
      </c>
      <c r="X16" s="4">
        <v>8</v>
      </c>
      <c r="Y16" s="12" t="s">
        <v>43</v>
      </c>
      <c r="Z16" s="2"/>
      <c r="AA16" s="78" t="s">
        <v>60</v>
      </c>
      <c r="AB16" s="79"/>
      <c r="AC16" s="79"/>
    </row>
    <row r="17" spans="1:29" ht="12" customHeight="1">
      <c r="A17" s="81" t="s">
        <v>51</v>
      </c>
      <c r="B17" s="82"/>
      <c r="C17" s="82"/>
      <c r="D17" s="93"/>
      <c r="E17" s="87" t="s">
        <v>86</v>
      </c>
      <c r="F17" s="82">
        <f>SUM(INT(D13/2),Z6:Z8,Z10,Z12,Z14,Z16,Z18,AB24,AB26,AB28,AB30,Z33)</f>
        <v>136</v>
      </c>
      <c r="G17" s="81"/>
      <c r="H17" s="132"/>
      <c r="I17" s="30" t="s">
        <v>55</v>
      </c>
      <c r="J17" s="32">
        <v>18</v>
      </c>
      <c r="K17" s="30" t="s">
        <v>17</v>
      </c>
      <c r="L17" s="32"/>
      <c r="M17" s="30" t="s">
        <v>18</v>
      </c>
      <c r="N17" s="32"/>
      <c r="O17" s="30" t="s">
        <v>56</v>
      </c>
      <c r="P17" s="32"/>
      <c r="Q17" s="34"/>
      <c r="R17" s="35"/>
      <c r="S17" s="34"/>
      <c r="T17" s="35"/>
      <c r="U17" s="34"/>
      <c r="V17" s="35"/>
      <c r="W17" s="34"/>
      <c r="X17" s="35"/>
      <c r="Y17" s="34"/>
      <c r="Z17" s="36"/>
      <c r="AA17" s="78"/>
      <c r="AB17" s="79"/>
      <c r="AC17" s="79"/>
    </row>
    <row r="18" spans="1:29" ht="12" customHeight="1">
      <c r="A18" s="81"/>
      <c r="B18" s="82"/>
      <c r="C18" s="82"/>
      <c r="D18" s="93"/>
      <c r="E18" s="81"/>
      <c r="F18" s="82"/>
      <c r="G18" s="81"/>
      <c r="H18" s="132" t="s">
        <v>61</v>
      </c>
      <c r="I18" s="12" t="s">
        <v>32</v>
      </c>
      <c r="J18" s="4">
        <v>91</v>
      </c>
      <c r="K18" s="12" t="s">
        <v>27</v>
      </c>
      <c r="L18" s="4">
        <v>50</v>
      </c>
      <c r="M18" s="12" t="s">
        <v>5</v>
      </c>
      <c r="N18" s="4">
        <v>120</v>
      </c>
      <c r="O18" s="12" t="s">
        <v>62</v>
      </c>
      <c r="P18" s="4"/>
      <c r="Q18" s="12" t="s">
        <v>20</v>
      </c>
      <c r="R18" s="4"/>
      <c r="S18" s="12" t="s">
        <v>40</v>
      </c>
      <c r="T18" s="4"/>
      <c r="U18" s="12" t="s">
        <v>41</v>
      </c>
      <c r="V18" s="4"/>
      <c r="W18" s="12" t="s">
        <v>42</v>
      </c>
      <c r="X18" s="4"/>
      <c r="Y18" s="12" t="s">
        <v>43</v>
      </c>
      <c r="Z18" s="2"/>
      <c r="AA18" s="78" t="s">
        <v>63</v>
      </c>
      <c r="AB18" s="79"/>
      <c r="AC18" s="79"/>
    </row>
    <row r="19" spans="1:29" ht="12" customHeight="1" thickBot="1">
      <c r="A19" s="109" t="s">
        <v>76</v>
      </c>
      <c r="B19" s="109"/>
      <c r="C19" s="82">
        <f>X21</f>
        <v>25</v>
      </c>
      <c r="D19" s="94">
        <f>X22</f>
        <v>12</v>
      </c>
      <c r="E19" s="88" t="s">
        <v>82</v>
      </c>
      <c r="F19" s="82">
        <f>SUM(X6:X8,X10,X12,X14,X16,X18,Z24,Z26,Z28,Z30,X33)</f>
        <v>38</v>
      </c>
      <c r="G19" s="81"/>
      <c r="H19" s="133"/>
      <c r="I19" s="31" t="s">
        <v>55</v>
      </c>
      <c r="J19" s="33"/>
      <c r="K19" s="17" t="s">
        <v>28</v>
      </c>
      <c r="L19" s="6">
        <v>50</v>
      </c>
      <c r="M19" s="17" t="s">
        <v>6</v>
      </c>
      <c r="N19" s="6">
        <v>120</v>
      </c>
      <c r="O19" s="31" t="s">
        <v>56</v>
      </c>
      <c r="P19" s="33"/>
      <c r="Q19" s="37"/>
      <c r="R19" s="38"/>
      <c r="S19" s="37"/>
      <c r="T19" s="38"/>
      <c r="U19" s="37"/>
      <c r="V19" s="38"/>
      <c r="W19" s="37"/>
      <c r="X19" s="38"/>
      <c r="Y19" s="37"/>
      <c r="Z19" s="39"/>
      <c r="AA19" s="78"/>
      <c r="AB19" s="79"/>
      <c r="AC19" s="79"/>
    </row>
    <row r="20" spans="1:29" ht="12" customHeight="1" thickBot="1">
      <c r="A20" s="109" t="s">
        <v>79</v>
      </c>
      <c r="B20" s="109"/>
      <c r="C20" s="82">
        <f>V21</f>
        <v>12</v>
      </c>
      <c r="D20" s="94">
        <f>V22</f>
        <v>6</v>
      </c>
      <c r="E20" s="88" t="s">
        <v>85</v>
      </c>
      <c r="F20" s="82">
        <f>SUM(V6:V8,V10,V12,V14,V16,V18,X24,X26,X28,X30,V33)</f>
        <v>40</v>
      </c>
      <c r="G20" s="81"/>
      <c r="H20" s="55"/>
      <c r="I20" s="56"/>
      <c r="J20" s="58"/>
      <c r="K20" s="56"/>
      <c r="L20" s="58"/>
      <c r="M20" s="56"/>
      <c r="N20" s="58"/>
      <c r="O20" s="56"/>
      <c r="P20" s="58"/>
      <c r="Q20" s="56"/>
      <c r="R20" s="58"/>
      <c r="S20" s="56"/>
      <c r="T20" s="58"/>
      <c r="U20" s="56"/>
      <c r="V20" s="58"/>
      <c r="W20" s="56"/>
      <c r="X20" s="58"/>
      <c r="Y20" s="56"/>
      <c r="Z20" s="58"/>
      <c r="AA20" s="78"/>
      <c r="AB20" s="79"/>
      <c r="AC20" s="79"/>
    </row>
    <row r="21" spans="1:29" ht="12" customHeight="1">
      <c r="A21" s="109" t="s">
        <v>80</v>
      </c>
      <c r="B21" s="109"/>
      <c r="C21" s="82">
        <f>T21</f>
        <v>0</v>
      </c>
      <c r="D21" s="94">
        <f>T22</f>
        <v>0</v>
      </c>
      <c r="E21" s="88" t="s">
        <v>87</v>
      </c>
      <c r="F21" s="82">
        <f>SUM(T6:T8,T10,T12,T14,T16,T18,V24,V26,V28,V30,T33)</f>
        <v>37</v>
      </c>
      <c r="G21" s="81"/>
      <c r="H21" s="134" t="s">
        <v>0</v>
      </c>
      <c r="I21" s="25" t="s">
        <v>3</v>
      </c>
      <c r="J21" s="26">
        <v>224</v>
      </c>
      <c r="K21" s="25" t="s">
        <v>1</v>
      </c>
      <c r="L21" s="26"/>
      <c r="M21" s="25" t="s">
        <v>5</v>
      </c>
      <c r="N21" s="26">
        <v>100</v>
      </c>
      <c r="O21" s="25" t="s">
        <v>62</v>
      </c>
      <c r="P21" s="26">
        <v>6</v>
      </c>
      <c r="Q21" s="25" t="s">
        <v>20</v>
      </c>
      <c r="R21" s="26">
        <v>24</v>
      </c>
      <c r="S21" s="25" t="s">
        <v>7</v>
      </c>
      <c r="T21" s="26"/>
      <c r="U21" s="25" t="s">
        <v>8</v>
      </c>
      <c r="V21" s="26">
        <v>12</v>
      </c>
      <c r="W21" s="25" t="s">
        <v>9</v>
      </c>
      <c r="X21" s="26">
        <v>25</v>
      </c>
      <c r="Y21" s="25" t="s">
        <v>10</v>
      </c>
      <c r="Z21" s="7"/>
      <c r="AA21" s="78"/>
      <c r="AB21" s="79"/>
      <c r="AC21" s="79"/>
    </row>
    <row r="22" spans="1:29" ht="12" customHeight="1" thickBot="1">
      <c r="A22" s="95"/>
      <c r="B22" s="96"/>
      <c r="C22" s="96"/>
      <c r="D22" s="102"/>
      <c r="E22" s="95"/>
      <c r="F22" s="96"/>
      <c r="G22" s="95"/>
      <c r="H22" s="135"/>
      <c r="I22" s="17" t="s">
        <v>4</v>
      </c>
      <c r="J22" s="6">
        <v>355</v>
      </c>
      <c r="K22" s="17" t="s">
        <v>2</v>
      </c>
      <c r="L22" s="6"/>
      <c r="M22" s="17" t="s">
        <v>6</v>
      </c>
      <c r="N22" s="6">
        <v>120</v>
      </c>
      <c r="O22" s="30" t="s">
        <v>140</v>
      </c>
      <c r="P22" s="32"/>
      <c r="Q22" s="30" t="s">
        <v>141</v>
      </c>
      <c r="R22" s="32"/>
      <c r="S22" s="17" t="s">
        <v>19</v>
      </c>
      <c r="T22" s="59"/>
      <c r="U22" s="17" t="s">
        <v>19</v>
      </c>
      <c r="V22" s="59">
        <v>6</v>
      </c>
      <c r="W22" s="17" t="s">
        <v>19</v>
      </c>
      <c r="X22" s="59">
        <v>12</v>
      </c>
      <c r="Y22" s="37"/>
      <c r="Z22" s="39"/>
      <c r="AA22" s="78"/>
      <c r="AB22" s="79"/>
      <c r="AC22" s="79"/>
    </row>
    <row r="23" spans="1:27" ht="12" customHeight="1" thickBot="1">
      <c r="A23" s="107" t="s">
        <v>75</v>
      </c>
      <c r="B23" s="108"/>
      <c r="C23" s="108"/>
      <c r="D23" s="103">
        <f>1+SUM(INT(I1/3),D14)/100</f>
        <v>8.6</v>
      </c>
      <c r="E23" s="112"/>
      <c r="F23" s="110"/>
      <c r="G23" s="112"/>
      <c r="H23" s="49"/>
      <c r="W23" s="10"/>
      <c r="Y23" s="10"/>
      <c r="AA23" s="10"/>
    </row>
    <row r="24" spans="1:30" ht="12" customHeight="1">
      <c r="A24" s="107" t="s">
        <v>149</v>
      </c>
      <c r="B24" s="96"/>
      <c r="C24" s="96"/>
      <c r="D24" s="103">
        <f>INT(F12*D23*(1+SUM(R18,R21)/100))+SUM(N18,N21,L35)</f>
        <v>5914</v>
      </c>
      <c r="E24" s="121" t="s">
        <v>150</v>
      </c>
      <c r="F24" s="83">
        <f>INT(F12*(1+P22/100)*D23*(1+SUM(R18,R21)/100))+SUM(N18,N21,L35)</f>
        <v>5914</v>
      </c>
      <c r="G24" s="111" t="s">
        <v>151</v>
      </c>
      <c r="H24" s="129" t="s">
        <v>64</v>
      </c>
      <c r="I24" s="23" t="s">
        <v>32</v>
      </c>
      <c r="J24" s="18">
        <v>40</v>
      </c>
      <c r="K24" s="23" t="s">
        <v>27</v>
      </c>
      <c r="L24" s="5">
        <v>5</v>
      </c>
      <c r="M24" s="23" t="s">
        <v>13</v>
      </c>
      <c r="N24" s="5">
        <v>30</v>
      </c>
      <c r="O24" s="23" t="s">
        <v>14</v>
      </c>
      <c r="P24" s="5"/>
      <c r="Q24" s="23" t="s">
        <v>15</v>
      </c>
      <c r="R24" s="5">
        <v>25</v>
      </c>
      <c r="S24" s="23" t="s">
        <v>16</v>
      </c>
      <c r="T24" s="5">
        <v>2</v>
      </c>
      <c r="U24" s="23" t="s">
        <v>40</v>
      </c>
      <c r="V24" s="5"/>
      <c r="W24" s="23" t="s">
        <v>41</v>
      </c>
      <c r="X24" s="5"/>
      <c r="Y24" s="23" t="s">
        <v>42</v>
      </c>
      <c r="Z24" s="5"/>
      <c r="AA24" s="23" t="s">
        <v>43</v>
      </c>
      <c r="AB24" s="1"/>
      <c r="AC24" s="78" t="s">
        <v>65</v>
      </c>
      <c r="AD24" s="79"/>
    </row>
    <row r="25" spans="1:30" ht="12" customHeight="1">
      <c r="A25" s="107" t="s">
        <v>152</v>
      </c>
      <c r="B25" s="96"/>
      <c r="C25" s="96"/>
      <c r="D25" s="103">
        <f>INT(G12*D23*(1+SUM(R18,R21)/100))+SUM(N19,N22,L36)</f>
        <v>7416</v>
      </c>
      <c r="E25" s="121" t="s">
        <v>150</v>
      </c>
      <c r="F25" s="83">
        <f>INT(G12*(1+P22/100)*D23*(1+SUM(R18,R21)/100))+SUM(N19,N22,L36)</f>
        <v>7416</v>
      </c>
      <c r="G25" s="111" t="s">
        <v>151</v>
      </c>
      <c r="H25" s="130"/>
      <c r="I25" s="12" t="s">
        <v>55</v>
      </c>
      <c r="J25" s="19"/>
      <c r="K25" s="12" t="s">
        <v>28</v>
      </c>
      <c r="L25" s="4">
        <v>5</v>
      </c>
      <c r="M25" s="12" t="s">
        <v>17</v>
      </c>
      <c r="N25" s="4"/>
      <c r="O25" s="12" t="s">
        <v>18</v>
      </c>
      <c r="P25" s="4"/>
      <c r="Q25" s="30" t="s">
        <v>31</v>
      </c>
      <c r="R25" s="32"/>
      <c r="S25" s="30" t="s">
        <v>34</v>
      </c>
      <c r="T25" s="32"/>
      <c r="U25" s="30" t="s">
        <v>36</v>
      </c>
      <c r="V25" s="32"/>
      <c r="W25" s="34"/>
      <c r="X25" s="35"/>
      <c r="Y25" s="34"/>
      <c r="Z25" s="35"/>
      <c r="AA25" s="34"/>
      <c r="AB25" s="36"/>
      <c r="AC25" s="78"/>
      <c r="AD25" s="79"/>
    </row>
    <row r="26" spans="1:30" ht="12" customHeight="1">
      <c r="A26" s="107"/>
      <c r="B26" s="96"/>
      <c r="C26" s="96"/>
      <c r="D26" s="102"/>
      <c r="E26" s="95"/>
      <c r="F26" s="96"/>
      <c r="G26" s="95"/>
      <c r="H26" s="130" t="s">
        <v>66</v>
      </c>
      <c r="I26" s="12" t="s">
        <v>32</v>
      </c>
      <c r="J26" s="19"/>
      <c r="K26" s="12" t="s">
        <v>27</v>
      </c>
      <c r="L26" s="4"/>
      <c r="M26" s="12" t="s">
        <v>13</v>
      </c>
      <c r="N26" s="4"/>
      <c r="O26" s="12" t="s">
        <v>14</v>
      </c>
      <c r="P26" s="4"/>
      <c r="Q26" s="12" t="s">
        <v>15</v>
      </c>
      <c r="R26" s="4"/>
      <c r="S26" s="12" t="s">
        <v>16</v>
      </c>
      <c r="T26" s="4"/>
      <c r="U26" s="12" t="s">
        <v>40</v>
      </c>
      <c r="V26" s="4"/>
      <c r="W26" s="12" t="s">
        <v>41</v>
      </c>
      <c r="X26" s="4"/>
      <c r="Y26" s="12" t="s">
        <v>42</v>
      </c>
      <c r="Z26" s="4"/>
      <c r="AA26" s="12" t="s">
        <v>43</v>
      </c>
      <c r="AB26" s="2"/>
      <c r="AC26" s="78"/>
      <c r="AD26" s="79"/>
    </row>
    <row r="27" spans="1:30" ht="12" customHeight="1">
      <c r="A27" s="107" t="s">
        <v>134</v>
      </c>
      <c r="B27" s="108"/>
      <c r="C27" s="108"/>
      <c r="D27" s="103">
        <f>INT(SUM(D13,INT(I1/4),SUM(J6:J7),L3,L6:L8,L10,L12,L14,L16,N24,N26,N28,N30,L33)*(1+SUM(N6:N8,N10,N12,N14,N16,P24,P26,P28,P30,N33)/100))</f>
        <v>843</v>
      </c>
      <c r="E27" s="112"/>
      <c r="F27" s="110"/>
      <c r="G27" s="112"/>
      <c r="H27" s="130"/>
      <c r="I27" s="12" t="s">
        <v>55</v>
      </c>
      <c r="J27" s="19"/>
      <c r="K27" s="12" t="s">
        <v>28</v>
      </c>
      <c r="L27" s="4"/>
      <c r="M27" s="12" t="s">
        <v>17</v>
      </c>
      <c r="N27" s="4"/>
      <c r="O27" s="12" t="s">
        <v>18</v>
      </c>
      <c r="P27" s="4"/>
      <c r="Q27" s="30" t="s">
        <v>31</v>
      </c>
      <c r="R27" s="32"/>
      <c r="S27" s="30" t="s">
        <v>34</v>
      </c>
      <c r="T27" s="32"/>
      <c r="U27" s="30" t="s">
        <v>36</v>
      </c>
      <c r="V27" s="32"/>
      <c r="W27" s="34"/>
      <c r="X27" s="35"/>
      <c r="Y27" s="34"/>
      <c r="Z27" s="35"/>
      <c r="AA27" s="34"/>
      <c r="AB27" s="36"/>
      <c r="AC27" s="78"/>
      <c r="AD27" s="79"/>
    </row>
    <row r="28" spans="1:30" ht="12" customHeight="1">
      <c r="A28" s="107" t="s">
        <v>135</v>
      </c>
      <c r="B28" s="108"/>
      <c r="C28" s="108"/>
      <c r="D28" s="103">
        <f>INT(SUM(D13,INT(I1/4),J8,L3,L6:L8,L10,L12,L14,L16,N24,N26,N28,N30,L33)*(1+SUM(N6:N8,N10,N12,N14,N16,P24,P26,P28,P30,N33)/100))</f>
        <v>867</v>
      </c>
      <c r="E28" s="112" t="s">
        <v>147</v>
      </c>
      <c r="F28" s="110"/>
      <c r="G28" s="112"/>
      <c r="H28" s="130" t="s">
        <v>67</v>
      </c>
      <c r="I28" s="12" t="s">
        <v>32</v>
      </c>
      <c r="J28" s="19">
        <v>90</v>
      </c>
      <c r="K28" s="12" t="s">
        <v>27</v>
      </c>
      <c r="L28" s="4">
        <v>5</v>
      </c>
      <c r="M28" s="12" t="s">
        <v>13</v>
      </c>
      <c r="N28" s="4">
        <v>60</v>
      </c>
      <c r="O28" s="12" t="s">
        <v>14</v>
      </c>
      <c r="P28" s="4"/>
      <c r="Q28" s="12" t="s">
        <v>15</v>
      </c>
      <c r="R28" s="4">
        <v>25</v>
      </c>
      <c r="S28" s="12" t="s">
        <v>16</v>
      </c>
      <c r="T28" s="4"/>
      <c r="U28" s="12" t="s">
        <v>40</v>
      </c>
      <c r="V28" s="4"/>
      <c r="W28" s="12" t="s">
        <v>41</v>
      </c>
      <c r="X28" s="4"/>
      <c r="Y28" s="12" t="s">
        <v>42</v>
      </c>
      <c r="Z28" s="4"/>
      <c r="AA28" s="12" t="s">
        <v>43</v>
      </c>
      <c r="AB28" s="2"/>
      <c r="AC28" s="78" t="s">
        <v>68</v>
      </c>
      <c r="AD28" s="79"/>
    </row>
    <row r="29" spans="1:30" ht="12" customHeight="1">
      <c r="A29" s="107" t="s">
        <v>136</v>
      </c>
      <c r="B29" s="108"/>
      <c r="C29" s="108"/>
      <c r="D29" s="103">
        <f>INT(SUM(D13,INT(I1/4),SUM(J9:J10),L3,L6:L8,L10,L12,L14,L16,N24,N26,N28,N30,L33)*(1+SUM(N6:N8,N10,N12,N14,N16,P24,P26,P28,P30,N33)/100))</f>
        <v>843</v>
      </c>
      <c r="E29" s="112"/>
      <c r="F29" s="110"/>
      <c r="G29" s="112"/>
      <c r="H29" s="130"/>
      <c r="I29" s="12" t="s">
        <v>55</v>
      </c>
      <c r="J29" s="19"/>
      <c r="K29" s="12" t="s">
        <v>28</v>
      </c>
      <c r="L29" s="4">
        <v>5</v>
      </c>
      <c r="M29" s="12" t="s">
        <v>17</v>
      </c>
      <c r="N29" s="4"/>
      <c r="O29" s="12" t="s">
        <v>18</v>
      </c>
      <c r="P29" s="4"/>
      <c r="Q29" s="30" t="s">
        <v>31</v>
      </c>
      <c r="R29" s="32"/>
      <c r="S29" s="30" t="s">
        <v>34</v>
      </c>
      <c r="T29" s="32"/>
      <c r="U29" s="30" t="s">
        <v>36</v>
      </c>
      <c r="V29" s="32"/>
      <c r="W29" s="34"/>
      <c r="X29" s="35"/>
      <c r="Y29" s="34"/>
      <c r="Z29" s="35"/>
      <c r="AA29" s="34"/>
      <c r="AB29" s="36"/>
      <c r="AC29" s="78"/>
      <c r="AD29" s="79"/>
    </row>
    <row r="30" spans="1:30" ht="12" customHeight="1">
      <c r="A30" s="119"/>
      <c r="B30" s="119"/>
      <c r="C30" s="119"/>
      <c r="D30" s="119"/>
      <c r="E30" s="119"/>
      <c r="F30" s="119"/>
      <c r="G30" s="120"/>
      <c r="H30" s="130" t="s">
        <v>69</v>
      </c>
      <c r="I30" s="12" t="s">
        <v>32</v>
      </c>
      <c r="J30" s="19">
        <v>40</v>
      </c>
      <c r="K30" s="12" t="s">
        <v>27</v>
      </c>
      <c r="L30" s="4">
        <v>5</v>
      </c>
      <c r="M30" s="12" t="s">
        <v>13</v>
      </c>
      <c r="N30" s="4">
        <v>35</v>
      </c>
      <c r="O30" s="12" t="s">
        <v>14</v>
      </c>
      <c r="P30" s="4"/>
      <c r="Q30" s="12" t="s">
        <v>15</v>
      </c>
      <c r="R30" s="4">
        <v>55</v>
      </c>
      <c r="S30" s="12" t="s">
        <v>16</v>
      </c>
      <c r="T30" s="4"/>
      <c r="U30" s="12" t="s">
        <v>40</v>
      </c>
      <c r="V30" s="4"/>
      <c r="W30" s="12" t="s">
        <v>41</v>
      </c>
      <c r="X30" s="4"/>
      <c r="Y30" s="12" t="s">
        <v>42</v>
      </c>
      <c r="Z30" s="4"/>
      <c r="AA30" s="12" t="s">
        <v>43</v>
      </c>
      <c r="AB30" s="2"/>
      <c r="AC30" s="78" t="s">
        <v>70</v>
      </c>
      <c r="AD30" s="79"/>
    </row>
    <row r="31" spans="1:30" ht="12" customHeight="1" thickBot="1">
      <c r="A31" s="113"/>
      <c r="B31" s="114"/>
      <c r="C31" s="114"/>
      <c r="D31" s="115"/>
      <c r="E31" s="113"/>
      <c r="F31" s="114"/>
      <c r="G31" s="113"/>
      <c r="H31" s="131"/>
      <c r="I31" s="17" t="s">
        <v>55</v>
      </c>
      <c r="J31" s="20"/>
      <c r="K31" s="17" t="s">
        <v>28</v>
      </c>
      <c r="L31" s="6">
        <v>5</v>
      </c>
      <c r="M31" s="17" t="s">
        <v>17</v>
      </c>
      <c r="N31" s="6"/>
      <c r="O31" s="17" t="s">
        <v>18</v>
      </c>
      <c r="P31" s="6"/>
      <c r="Q31" s="31" t="s">
        <v>31</v>
      </c>
      <c r="R31" s="33"/>
      <c r="S31" s="31" t="s">
        <v>34</v>
      </c>
      <c r="T31" s="33"/>
      <c r="U31" s="31" t="s">
        <v>36</v>
      </c>
      <c r="V31" s="33"/>
      <c r="W31" s="37"/>
      <c r="X31" s="38"/>
      <c r="Y31" s="37"/>
      <c r="Z31" s="38"/>
      <c r="AA31" s="37"/>
      <c r="AB31" s="39"/>
      <c r="AC31" s="78"/>
      <c r="AD31" s="79"/>
    </row>
    <row r="32" spans="1:27" ht="12" customHeight="1" thickBot="1">
      <c r="A32" s="113"/>
      <c r="B32" s="114"/>
      <c r="C32" s="114"/>
      <c r="D32" s="115"/>
      <c r="E32" s="113"/>
      <c r="F32" s="114"/>
      <c r="G32" s="113"/>
      <c r="H32" s="9"/>
      <c r="I32" s="11"/>
      <c r="W32" s="10"/>
      <c r="Y32" s="10"/>
      <c r="AA32" s="10"/>
    </row>
    <row r="33" spans="1:29" ht="12" customHeight="1">
      <c r="A33" s="116"/>
      <c r="B33" s="117"/>
      <c r="C33" s="117"/>
      <c r="D33" s="118"/>
      <c r="E33" s="116"/>
      <c r="F33" s="117"/>
      <c r="G33" s="116"/>
      <c r="H33" s="125" t="s">
        <v>71</v>
      </c>
      <c r="I33" s="73" t="s">
        <v>32</v>
      </c>
      <c r="J33" s="66"/>
      <c r="K33" s="73" t="s">
        <v>13</v>
      </c>
      <c r="L33" s="70">
        <v>20</v>
      </c>
      <c r="M33" s="73" t="s">
        <v>14</v>
      </c>
      <c r="N33" s="70">
        <v>3</v>
      </c>
      <c r="O33" s="73" t="s">
        <v>15</v>
      </c>
      <c r="P33" s="70">
        <v>35</v>
      </c>
      <c r="Q33" s="73" t="s">
        <v>16</v>
      </c>
      <c r="R33" s="70">
        <v>2</v>
      </c>
      <c r="S33" s="73" t="s">
        <v>40</v>
      </c>
      <c r="T33" s="70"/>
      <c r="U33" s="73" t="s">
        <v>41</v>
      </c>
      <c r="V33" s="70"/>
      <c r="W33" s="73" t="s">
        <v>42</v>
      </c>
      <c r="X33" s="70"/>
      <c r="Y33" s="73" t="s">
        <v>43</v>
      </c>
      <c r="Z33" s="72"/>
      <c r="AA33" s="80"/>
      <c r="AB33" s="79"/>
      <c r="AC33" s="79"/>
    </row>
    <row r="34" spans="1:29" ht="12" customHeight="1" thickBot="1">
      <c r="A34" s="116"/>
      <c r="B34" s="117"/>
      <c r="C34" s="117"/>
      <c r="D34" s="118"/>
      <c r="E34" s="116"/>
      <c r="F34" s="117"/>
      <c r="G34" s="116"/>
      <c r="H34" s="126"/>
      <c r="I34" s="74" t="s">
        <v>55</v>
      </c>
      <c r="J34" s="67"/>
      <c r="K34" s="76" t="s">
        <v>17</v>
      </c>
      <c r="L34" s="71"/>
      <c r="M34" s="76" t="s">
        <v>18</v>
      </c>
      <c r="N34" s="71"/>
      <c r="O34" s="74" t="s">
        <v>56</v>
      </c>
      <c r="P34" s="69"/>
      <c r="Q34" s="74" t="s">
        <v>31</v>
      </c>
      <c r="R34" s="69"/>
      <c r="S34" s="74" t="s">
        <v>34</v>
      </c>
      <c r="T34" s="69"/>
      <c r="U34" s="74" t="s">
        <v>36</v>
      </c>
      <c r="V34" s="69"/>
      <c r="W34" s="37"/>
      <c r="X34" s="38"/>
      <c r="Y34" s="37"/>
      <c r="Z34" s="39"/>
      <c r="AA34" s="80"/>
      <c r="AB34" s="79"/>
      <c r="AC34" s="79"/>
    </row>
    <row r="35" spans="1:29" ht="12" customHeight="1">
      <c r="A35" s="122" t="s">
        <v>137</v>
      </c>
      <c r="B35" s="123"/>
      <c r="C35" s="123"/>
      <c r="D35" s="123"/>
      <c r="E35" s="123"/>
      <c r="F35" s="123"/>
      <c r="G35" s="124"/>
      <c r="H35" s="126"/>
      <c r="I35" s="75" t="s">
        <v>27</v>
      </c>
      <c r="J35" s="68"/>
      <c r="K35" s="75" t="s">
        <v>5</v>
      </c>
      <c r="L35" s="68"/>
      <c r="M35" s="75" t="s">
        <v>62</v>
      </c>
      <c r="N35" s="68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5"/>
      <c r="AA35" s="80"/>
      <c r="AB35" s="79"/>
      <c r="AC35" s="79"/>
    </row>
    <row r="36" spans="1:29" ht="12" customHeight="1" thickBot="1">
      <c r="A36" s="123"/>
      <c r="B36" s="123"/>
      <c r="C36" s="123"/>
      <c r="D36" s="123"/>
      <c r="E36" s="123"/>
      <c r="F36" s="123"/>
      <c r="G36" s="124"/>
      <c r="H36" s="127"/>
      <c r="I36" s="74" t="s">
        <v>28</v>
      </c>
      <c r="J36" s="69"/>
      <c r="K36" s="74" t="s">
        <v>6</v>
      </c>
      <c r="L36" s="69"/>
      <c r="M36" s="37"/>
      <c r="N36" s="38"/>
      <c r="O36" s="37"/>
      <c r="P36" s="38"/>
      <c r="Q36" s="37"/>
      <c r="R36" s="38"/>
      <c r="S36" s="37"/>
      <c r="T36" s="38"/>
      <c r="U36" s="37"/>
      <c r="V36" s="38"/>
      <c r="W36" s="37"/>
      <c r="X36" s="38"/>
      <c r="Y36" s="37"/>
      <c r="Z36" s="39"/>
      <c r="AA36" s="80"/>
      <c r="AB36" s="79"/>
      <c r="AC36" s="79"/>
    </row>
  </sheetData>
  <sheetProtection/>
  <protectedRanges>
    <protectedRange sqref="O2:P3 L23:L36 N23:N35 P23:P34 R23:R34 T23:T34 V23:V34 X23:X33 Z23:Z33 I4 AB24:AB30 AA6:AB22 AC24:AD31 AA33:AB36 Z6:Z20 X6:X20 V6:V20 T6:T20 R6:R20 P6:P20 N6:N20 L2:L20 J2:J20 J23:J36" name="범위1"/>
    <protectedRange sqref="T21:T22 V21:V22 X21:X22 Z21:Z22" name="범위1_2"/>
    <protectedRange sqref="J21:J22 L21:L22 N21:N22 P21:P22 R21:R22" name="범위1_1_2"/>
  </protectedRanges>
  <mergeCells count="12">
    <mergeCell ref="A35:G36"/>
    <mergeCell ref="H33:H36"/>
    <mergeCell ref="H28:H29"/>
    <mergeCell ref="H30:H31"/>
    <mergeCell ref="H8:H9"/>
    <mergeCell ref="H12:H13"/>
    <mergeCell ref="H14:H15"/>
    <mergeCell ref="H16:H17"/>
    <mergeCell ref="H26:H27"/>
    <mergeCell ref="H18:H19"/>
    <mergeCell ref="H21:H22"/>
    <mergeCell ref="H24:H2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Thermidor</dc:creator>
  <cp:keywords/>
  <dc:description/>
  <cp:lastModifiedBy>Thermidor</cp:lastModifiedBy>
  <dcterms:created xsi:type="dcterms:W3CDTF">2007-10-10T06:25:50Z</dcterms:created>
  <dcterms:modified xsi:type="dcterms:W3CDTF">2008-03-24T02:32:55Z</dcterms:modified>
  <cp:category/>
  <cp:version/>
  <cp:contentType/>
  <cp:contentStatus/>
</cp:coreProperties>
</file>